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6rolunn\Desktop\"/>
    </mc:Choice>
  </mc:AlternateContent>
  <bookViews>
    <workbookView xWindow="0" yWindow="0" windowWidth="25200" windowHeight="11985" activeTab="2"/>
  </bookViews>
  <sheets>
    <sheet name="Budsjettskjema 1A" sheetId="1" r:id="rId1"/>
    <sheet name="Budsjettskjema 1B" sheetId="2" r:id="rId2"/>
    <sheet name="Hovedoversikt økonomisk drift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29" i="1"/>
  <c r="B26" i="1"/>
  <c r="B25" i="1"/>
  <c r="B24" i="1"/>
  <c r="B23" i="1"/>
  <c r="B16" i="1"/>
  <c r="B15" i="1"/>
  <c r="B14" i="1"/>
  <c r="B10" i="1"/>
  <c r="B9" i="1"/>
  <c r="B8" i="1"/>
  <c r="B7" i="1"/>
  <c r="L56" i="3" l="1"/>
  <c r="J56" i="3"/>
  <c r="L49" i="3"/>
  <c r="J49" i="3"/>
  <c r="J51" i="3" s="1"/>
  <c r="G58" i="3" l="1"/>
  <c r="F58" i="3"/>
  <c r="E58" i="3"/>
  <c r="D58" i="3"/>
  <c r="C58" i="3"/>
  <c r="B58" i="3"/>
  <c r="G52" i="3"/>
  <c r="F52" i="3"/>
  <c r="E52" i="3"/>
  <c r="D52" i="3"/>
  <c r="C52" i="3"/>
  <c r="B52" i="3"/>
  <c r="G40" i="3"/>
  <c r="F40" i="3"/>
  <c r="E40" i="3"/>
  <c r="D40" i="3"/>
  <c r="C40" i="3"/>
  <c r="B40" i="3"/>
  <c r="G34" i="3"/>
  <c r="F34" i="3"/>
  <c r="E34" i="3"/>
  <c r="D34" i="3"/>
  <c r="C34" i="3"/>
  <c r="B34" i="3"/>
  <c r="G28" i="3"/>
  <c r="F28" i="3"/>
  <c r="E28" i="3"/>
  <c r="D28" i="3"/>
  <c r="C28" i="3"/>
  <c r="B28" i="3"/>
  <c r="G17" i="3"/>
  <c r="F17" i="3"/>
  <c r="E17" i="3"/>
  <c r="D17" i="3"/>
  <c r="C17" i="3"/>
  <c r="B17" i="3"/>
  <c r="C41" i="3" l="1"/>
  <c r="E41" i="3"/>
  <c r="D41" i="3"/>
  <c r="D29" i="3"/>
  <c r="D59" i="3"/>
  <c r="G41" i="3"/>
  <c r="G29" i="3"/>
  <c r="C29" i="3"/>
  <c r="F29" i="3"/>
  <c r="B59" i="3"/>
  <c r="B29" i="3"/>
  <c r="E59" i="3"/>
  <c r="F59" i="3"/>
  <c r="E29" i="3"/>
  <c r="B41" i="3"/>
  <c r="F41" i="3"/>
  <c r="C59" i="3"/>
  <c r="G59" i="3"/>
  <c r="C45" i="3" l="1"/>
  <c r="C60" i="3" s="1"/>
  <c r="E45" i="3"/>
  <c r="D45" i="3"/>
  <c r="B45" i="3"/>
  <c r="B60" i="3" s="1"/>
  <c r="G45" i="3"/>
  <c r="F45" i="3"/>
  <c r="E60" i="3" l="1"/>
  <c r="K45" i="3"/>
  <c r="D60" i="3"/>
  <c r="J45" i="3"/>
  <c r="G60" i="3"/>
  <c r="M45" i="3"/>
  <c r="F60" i="3"/>
  <c r="L45" i="3"/>
  <c r="C42" i="2"/>
  <c r="B42" i="2"/>
  <c r="C79" i="2" l="1"/>
  <c r="D79" i="2"/>
  <c r="E79" i="2"/>
  <c r="F79" i="2"/>
  <c r="G79" i="2"/>
  <c r="B79" i="2"/>
  <c r="C73" i="2"/>
  <c r="D73" i="2"/>
  <c r="E73" i="2"/>
  <c r="F73" i="2"/>
  <c r="G73" i="2"/>
  <c r="B73" i="2"/>
  <c r="G94" i="2" l="1"/>
  <c r="F94" i="2"/>
  <c r="E94" i="2"/>
  <c r="D94" i="2"/>
  <c r="C94" i="2"/>
  <c r="B94" i="2"/>
  <c r="G76" i="2"/>
  <c r="F76" i="2"/>
  <c r="E76" i="2"/>
  <c r="D76" i="2"/>
  <c r="C76" i="2"/>
  <c r="B76" i="2"/>
  <c r="G71" i="2"/>
  <c r="F71" i="2"/>
  <c r="E71" i="2"/>
  <c r="D71" i="2"/>
  <c r="C71" i="2"/>
  <c r="B71" i="2"/>
  <c r="G42" i="2"/>
  <c r="F42" i="2"/>
  <c r="E42" i="2"/>
  <c r="D42" i="2"/>
  <c r="G36" i="2"/>
  <c r="F36" i="2"/>
  <c r="E36" i="2"/>
  <c r="D36" i="2"/>
  <c r="C36" i="2"/>
  <c r="B36" i="2"/>
  <c r="G32" i="2"/>
  <c r="F32" i="2"/>
  <c r="E32" i="2"/>
  <c r="D32" i="2"/>
  <c r="C32" i="2"/>
  <c r="B32" i="2"/>
  <c r="G29" i="2"/>
  <c r="F29" i="2"/>
  <c r="E29" i="2"/>
  <c r="D29" i="2"/>
  <c r="C29" i="2"/>
  <c r="B29" i="2"/>
  <c r="G23" i="2"/>
  <c r="F23" i="2"/>
  <c r="E23" i="2"/>
  <c r="D23" i="2"/>
  <c r="C23" i="2"/>
  <c r="B23" i="2"/>
  <c r="G15" i="2"/>
  <c r="F15" i="2"/>
  <c r="E15" i="2"/>
  <c r="D15" i="2"/>
  <c r="C15" i="2"/>
  <c r="B15" i="2"/>
  <c r="G30" i="1"/>
  <c r="F30" i="1"/>
  <c r="E30" i="1"/>
  <c r="D30" i="1"/>
  <c r="C30" i="1"/>
  <c r="B30" i="1"/>
  <c r="G17" i="1"/>
  <c r="F17" i="1"/>
  <c r="E17" i="1"/>
  <c r="D17" i="1"/>
  <c r="C17" i="1"/>
  <c r="B17" i="1"/>
  <c r="G11" i="1"/>
  <c r="F11" i="1"/>
  <c r="E11" i="1"/>
  <c r="D11" i="1"/>
  <c r="C11" i="1"/>
  <c r="B11" i="1"/>
  <c r="B95" i="2" l="1"/>
  <c r="F34" i="1"/>
  <c r="D95" i="2"/>
  <c r="B34" i="1"/>
  <c r="E95" i="2"/>
  <c r="F95" i="2"/>
  <c r="C95" i="2"/>
  <c r="G95" i="2"/>
  <c r="C34" i="1"/>
  <c r="G34" i="1"/>
  <c r="D34" i="1"/>
  <c r="E34" i="1"/>
  <c r="B35" i="1" l="1"/>
  <c r="B36" i="1" s="1"/>
  <c r="B97" i="2"/>
  <c r="G35" i="1"/>
  <c r="G36" i="1" s="1"/>
  <c r="G97" i="2"/>
  <c r="E35" i="1"/>
  <c r="E36" i="1" s="1"/>
  <c r="E97" i="2"/>
  <c r="C35" i="1"/>
  <c r="C36" i="1" s="1"/>
  <c r="C97" i="2"/>
  <c r="F35" i="1"/>
  <c r="F36" i="1" s="1"/>
  <c r="F97" i="2"/>
  <c r="D35" i="1"/>
  <c r="D36" i="1" s="1"/>
  <c r="D97" i="2"/>
</calcChain>
</file>

<file path=xl/comments1.xml><?xml version="1.0" encoding="utf-8"?>
<comments xmlns="http://schemas.openxmlformats.org/spreadsheetml/2006/main">
  <authors>
    <author>76honped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Her hentes tallene fra økonomimeldingen for 2. tertial 2017
</t>
        </r>
      </text>
    </comment>
  </commentList>
</comments>
</file>

<file path=xl/comments2.xml><?xml version="1.0" encoding="utf-8"?>
<comments xmlns="http://schemas.openxmlformats.org/spreadsheetml/2006/main">
  <authors>
    <author>76honped</author>
    <author>Peder Hønsvik</author>
    <author>LENOVO USER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Tallene her hentes fra Arena og i samråd med økonomimeldingen for 2. tertial 2017.
</t>
        </r>
      </text>
    </comment>
    <comment ref="B9" authorId="1" shapeId="0">
      <text>
        <r>
          <rPr>
            <sz val="9"/>
            <color indexed="81"/>
            <rFont val="Tahoma"/>
            <family val="2"/>
          </rPr>
          <t>Avrunding: 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 xml:space="preserve">Økonomimelding 2. tertial 2017: reduserte inntekter med kr. 745.000,-
</t>
        </r>
      </text>
    </comment>
    <comment ref="B35" authorId="1" shapeId="0">
      <text>
        <r>
          <rPr>
            <sz val="9"/>
            <color indexed="81"/>
            <rFont val="Tahoma"/>
            <family val="2"/>
          </rPr>
          <t xml:space="preserve">Justert opp med kr. 1.000,-
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 xml:space="preserve">Økonomimelding 2. tertial: påplusset 0,5 mill. kroner. Dette fordi ubrukte midler av statstilskuddet skal avsettes på fond.
</t>
        </r>
      </text>
    </comment>
    <comment ref="B38" authorId="1" shapeId="0">
      <text>
        <r>
          <rPr>
            <sz val="9"/>
            <color indexed="81"/>
            <rFont val="Tahoma"/>
            <family val="2"/>
          </rPr>
          <t>Justert opp med kr. 1.000,-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C63" authorId="1" shapeId="0">
      <text>
        <r>
          <rPr>
            <sz val="9"/>
            <color indexed="81"/>
            <rFont val="Tahoma"/>
            <family val="2"/>
          </rPr>
          <t xml:space="preserve">I økonomimeldingen for 2. tertial 2017 ble inntektsposten justert opp med 3,5 millioner kroner.
</t>
        </r>
      </text>
    </comment>
    <comment ref="C72" authorId="1" shapeId="0">
      <text>
        <r>
          <rPr>
            <sz val="9"/>
            <color indexed="81"/>
            <rFont val="Tahoma"/>
            <family val="2"/>
          </rPr>
          <t xml:space="preserve">Økonomimelding 2. tertial 2017: påplusset kr. 100.000,-
</t>
        </r>
      </text>
    </comment>
    <comment ref="F77" authorId="1" shapeId="0">
      <text>
        <r>
          <rPr>
            <sz val="9"/>
            <color indexed="81"/>
            <rFont val="Tahoma"/>
            <family val="2"/>
          </rPr>
          <t xml:space="preserve">Avrunding: + 1.000,-
</t>
        </r>
      </text>
    </comment>
    <comment ref="G77" authorId="1" shapeId="0">
      <text>
        <r>
          <rPr>
            <sz val="9"/>
            <color indexed="81"/>
            <rFont val="Tahoma"/>
            <family val="2"/>
          </rPr>
          <t xml:space="preserve">Avrunding: + 2.000,-
</t>
        </r>
      </text>
    </comment>
    <comment ref="A84" authorId="2" shapeId="0">
      <text>
        <r>
          <rPr>
            <sz val="8"/>
            <color indexed="81"/>
            <rFont val="Tahoma"/>
            <family val="2"/>
          </rPr>
          <t xml:space="preserve">Konto 10100 og 10990 under finans (9*)
</t>
        </r>
      </text>
    </comment>
    <comment ref="F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  <comment ref="G91" authorId="1" shapeId="0">
      <text>
        <r>
          <rPr>
            <sz val="9"/>
            <color indexed="81"/>
            <rFont val="Tahoma"/>
            <family val="2"/>
          </rPr>
          <t xml:space="preserve">Avrundet litt opp….
</t>
        </r>
      </text>
    </comment>
  </commentList>
</comments>
</file>

<file path=xl/comments3.xml><?xml version="1.0" encoding="utf-8"?>
<comments xmlns="http://schemas.openxmlformats.org/spreadsheetml/2006/main">
  <authors>
    <author>76honped</author>
    <author>LENOVO USER</author>
    <author>Peder Hønsvik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Regnskapsskjema 1A og 1B i det årlige regnskapet.
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 xml:space="preserve">Tallene i denne kolonnen hentes fra Visma, gjerne før overføring til Arena. De fleste korrigeringene vil trolig være med, men eventuelle endringer (budsjettjusteringer) foretatt i økonomimeldingen for 2. tertial, vil måtte legges inn separat. Det vil også gjelde resultatet av lokale forhandlinger som legges inn via Arena, og ikke i Agresso på et såvidt tidlig tidspunkt.
</t>
        </r>
      </text>
    </comment>
    <comment ref="A8" authorId="1" shapeId="0">
      <text>
        <r>
          <rPr>
            <sz val="8"/>
            <color indexed="81"/>
            <rFont val="Tahoma"/>
            <family val="2"/>
          </rPr>
          <t xml:space="preserve">16000-16199
</t>
        </r>
      </text>
    </comment>
    <comment ref="A9" authorId="1" shapeId="0">
      <text>
        <r>
          <rPr>
            <sz val="8"/>
            <color indexed="81"/>
            <rFont val="Tahoma"/>
            <family val="2"/>
          </rPr>
          <t xml:space="preserve">16200-16899
</t>
        </r>
      </text>
    </comment>
    <comment ref="G9" authorId="2" shapeId="0">
      <text>
        <r>
          <rPr>
            <sz val="9"/>
            <color indexed="81"/>
            <rFont val="Tahoma"/>
            <family val="2"/>
          </rPr>
          <t xml:space="preserve">Avrunding: - 1.000,-
</t>
        </r>
      </text>
    </comment>
    <comment ref="A10" authorId="1" shapeId="0">
      <text>
        <r>
          <rPr>
            <sz val="8"/>
            <color indexed="81"/>
            <rFont val="Tahoma"/>
            <family val="2"/>
          </rPr>
          <t xml:space="preserve">17000-17899
</t>
        </r>
      </text>
    </comment>
    <comment ref="C10" authorId="2" shapeId="0">
      <text>
        <r>
          <rPr>
            <sz val="9"/>
            <color indexed="81"/>
            <rFont val="Tahoma"/>
            <family val="2"/>
          </rPr>
          <t xml:space="preserve">redusert refusjon sykelønn med kr. 404.000,- innen hjemmetjenesten
</t>
        </r>
      </text>
    </comment>
    <comment ref="A11" authorId="1" shapeId="0">
      <text>
        <r>
          <rPr>
            <sz val="8"/>
            <color indexed="81"/>
            <rFont val="Tahoma"/>
            <family val="2"/>
          </rPr>
          <t xml:space="preserve">18000 + 18001
</t>
        </r>
      </text>
    </comment>
    <comment ref="A12" authorId="1" shapeId="0">
      <text>
        <r>
          <rPr>
            <sz val="8"/>
            <color indexed="81"/>
            <rFont val="Tahoma"/>
            <family val="2"/>
          </rPr>
          <t xml:space="preserve">18100
</t>
        </r>
      </text>
    </comment>
    <comment ref="C12" authorId="2" shapeId="0">
      <text>
        <r>
          <rPr>
            <sz val="9"/>
            <color indexed="81"/>
            <rFont val="Tahoma"/>
            <family val="2"/>
          </rPr>
          <t>I økonomimeldingen for 2. tertial ble statstilskuddet for enslige mindreårige justert opp med 3,5 millioner kroner.
Videre er statstilskudd innen hjemmetjenesten redusert med kr. 341.000,-</t>
        </r>
      </text>
    </comment>
    <comment ref="A13" authorId="1" shapeId="0">
      <text>
        <r>
          <rPr>
            <sz val="8"/>
            <color indexed="81"/>
            <rFont val="Tahoma"/>
            <family val="2"/>
          </rPr>
          <t>18300-18599
18800-18999</t>
        </r>
      </text>
    </comment>
    <comment ref="A14" authorId="1" shapeId="0">
      <text>
        <r>
          <rPr>
            <sz val="8"/>
            <color indexed="81"/>
            <rFont val="Tahoma"/>
            <family val="2"/>
          </rPr>
          <t xml:space="preserve">18700
</t>
        </r>
      </text>
    </comment>
    <comment ref="A15" authorId="1" shapeId="0">
      <text>
        <r>
          <rPr>
            <sz val="8"/>
            <color indexed="81"/>
            <rFont val="Tahoma"/>
            <family val="2"/>
          </rPr>
          <t xml:space="preserve">18741
</t>
        </r>
      </text>
    </comment>
    <comment ref="A20" authorId="1" shapeId="0">
      <text>
        <r>
          <rPr>
            <sz val="8"/>
            <color indexed="81"/>
            <rFont val="Tahoma"/>
            <family val="2"/>
          </rPr>
          <t>10100-10891 +
11600-11659</t>
        </r>
      </text>
    </comment>
    <comment ref="A21" authorId="1" shapeId="0">
      <text>
        <r>
          <rPr>
            <sz val="8"/>
            <color indexed="81"/>
            <rFont val="Tahoma"/>
            <family val="2"/>
          </rPr>
          <t xml:space="preserve">10900-10999
</t>
        </r>
      </text>
    </comment>
    <comment ref="A22" authorId="1" shapeId="0">
      <text>
        <r>
          <rPr>
            <sz val="8"/>
            <color indexed="81"/>
            <rFont val="Tahoma"/>
            <family val="2"/>
          </rPr>
          <t xml:space="preserve">11000-12899 - (11600-11650) +
12905
</t>
        </r>
      </text>
    </comment>
    <comment ref="A23" authorId="1" shapeId="0">
      <text>
        <r>
          <rPr>
            <sz val="8"/>
            <color indexed="81"/>
            <rFont val="Tahoma"/>
            <family val="2"/>
          </rPr>
          <t xml:space="preserve">13000-13999
</t>
        </r>
      </text>
    </comment>
    <comment ref="A24" authorId="1" shapeId="0">
      <text>
        <r>
          <rPr>
            <sz val="8"/>
            <color indexed="81"/>
            <rFont val="Tahoma"/>
            <family val="2"/>
          </rPr>
          <t xml:space="preserve">14000-14999
</t>
        </r>
      </text>
    </comment>
    <comment ref="C24" authorId="2" shapeId="0">
      <text>
        <r>
          <rPr>
            <sz val="9"/>
            <color indexed="81"/>
            <rFont val="Tahoma"/>
            <family val="2"/>
          </rPr>
          <t xml:space="preserve">Økonomimeldingen for 2. tertial 2017 ga kr. 100.000,- til økte tilskudd innen NAV.
</t>
        </r>
      </text>
    </comment>
    <comment ref="A26" authorId="1" shapeId="0">
      <text>
        <r>
          <rPr>
            <sz val="8"/>
            <color indexed="81"/>
            <rFont val="Tahoma"/>
            <family val="2"/>
          </rPr>
          <t xml:space="preserve">15900
</t>
        </r>
      </text>
    </comment>
    <comment ref="A27" authorId="1" shapeId="0">
      <text>
        <r>
          <rPr>
            <sz val="8"/>
            <color indexed="81"/>
            <rFont val="Tahoma"/>
            <family val="2"/>
          </rPr>
          <t>16900 + (12900-17900)</t>
        </r>
      </text>
    </comment>
    <comment ref="A32" authorId="1" shapeId="0">
      <text>
        <r>
          <rPr>
            <sz val="8"/>
            <color indexed="81"/>
            <rFont val="Tahoma"/>
            <family val="2"/>
          </rPr>
          <t xml:space="preserve">19000-19050
</t>
        </r>
      </text>
    </comment>
    <comment ref="A33" authorId="1" shapeId="0">
      <text>
        <r>
          <rPr>
            <sz val="8"/>
            <color indexed="81"/>
            <rFont val="Tahoma"/>
            <family val="2"/>
          </rPr>
          <t xml:space="preserve">19200
</t>
        </r>
      </text>
    </comment>
    <comment ref="A37" authorId="1" shapeId="0">
      <text>
        <r>
          <rPr>
            <sz val="8"/>
            <color indexed="81"/>
            <rFont val="Tahoma"/>
            <family val="2"/>
          </rPr>
          <t xml:space="preserve">15000-15001
</t>
        </r>
      </text>
    </comment>
    <comment ref="A38" authorId="1" shapeId="0">
      <text>
        <r>
          <rPr>
            <sz val="8"/>
            <color indexed="81"/>
            <rFont val="Tahoma"/>
            <family val="2"/>
          </rPr>
          <t xml:space="preserve">15100
</t>
        </r>
      </text>
    </comment>
    <comment ref="A39" authorId="1" shapeId="0">
      <text>
        <r>
          <rPr>
            <sz val="8"/>
            <color indexed="81"/>
            <rFont val="Tahoma"/>
            <family val="2"/>
          </rPr>
          <t xml:space="preserve">15205
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 xml:space="preserve">19900
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 xml:space="preserve">19300
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 xml:space="preserve">19400
</t>
        </r>
      </text>
    </comment>
    <comment ref="C49" authorId="2" shapeId="0">
      <text>
        <r>
          <rPr>
            <sz val="9"/>
            <color indexed="81"/>
            <rFont val="Tahoma"/>
            <family val="2"/>
          </rPr>
          <t xml:space="preserve">Justert ned med kr. 1.160.579,- som var en rest på bruk av fond til dekking av underskudd, jfr. økonomimelding for 2. tertial 2017.
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 xml:space="preserve">19500
</t>
        </r>
      </text>
    </comment>
    <comment ref="A51" authorId="1" shapeId="0">
      <text>
        <r>
          <rPr>
            <sz val="8"/>
            <color indexed="81"/>
            <rFont val="Tahoma"/>
            <family val="2"/>
          </rPr>
          <t xml:space="preserve">19600
</t>
        </r>
      </text>
    </comment>
    <comment ref="A53" authorId="1" shapeId="0">
      <text>
        <r>
          <rPr>
            <sz val="8"/>
            <color indexed="81"/>
            <rFont val="Tahoma"/>
            <family val="2"/>
          </rPr>
          <t xml:space="preserve">15700
</t>
        </r>
      </text>
    </comment>
    <comment ref="C53" authorId="2" shapeId="0">
      <text>
        <r>
          <rPr>
            <sz val="9"/>
            <color indexed="81"/>
            <rFont val="Tahoma"/>
            <family val="2"/>
          </rPr>
          <t xml:space="preserve">Egenkapitaltilskudd KLP kr. 1.188.000,- lagt inn i økonomimeldingen for 2. tertial 2017
</t>
        </r>
      </text>
    </comment>
    <comment ref="A54" authorId="1" shapeId="0">
      <text>
        <r>
          <rPr>
            <sz val="8"/>
            <color indexed="81"/>
            <rFont val="Tahoma"/>
            <family val="2"/>
          </rPr>
          <t xml:space="preserve">15300
</t>
        </r>
      </text>
    </comment>
    <comment ref="A55" authorId="1" shapeId="0">
      <text>
        <r>
          <rPr>
            <sz val="8"/>
            <color indexed="81"/>
            <rFont val="Tahoma"/>
            <family val="2"/>
          </rPr>
          <t xml:space="preserve">15400
</t>
        </r>
      </text>
    </comment>
    <comment ref="C55" authorId="2" shapeId="0">
      <text>
        <r>
          <rPr>
            <sz val="9"/>
            <color indexed="81"/>
            <rFont val="Tahoma"/>
            <family val="2"/>
          </rPr>
          <t xml:space="preserve">I økonomimeldingen for 2. tertial 2017, ble det vedtatt en avsetning til disp.fond på 3,371 mill. kroner.
</t>
        </r>
      </text>
    </comment>
    <comment ref="A56" authorId="1" shapeId="0">
      <text>
        <r>
          <rPr>
            <sz val="8"/>
            <color indexed="81"/>
            <rFont val="Tahoma"/>
            <family val="2"/>
          </rPr>
          <t xml:space="preserve">15500
</t>
        </r>
      </text>
    </comment>
    <comment ref="C56" authorId="2" shapeId="0">
      <text>
        <r>
          <rPr>
            <sz val="9"/>
            <color indexed="81"/>
            <rFont val="Tahoma"/>
            <family val="2"/>
          </rPr>
          <t xml:space="preserve">Rest av statstilskudd (Solbakken) overføring til bundet fond - kr. 500.000,-
</t>
        </r>
      </text>
    </comment>
    <comment ref="A57" authorId="1" shapeId="0">
      <text>
        <r>
          <rPr>
            <sz val="8"/>
            <color indexed="81"/>
            <rFont val="Tahoma"/>
            <family val="2"/>
          </rPr>
          <t xml:space="preserve">15600
</t>
        </r>
      </text>
    </comment>
    <comment ref="A60" authorId="1" shapeId="0">
      <text>
        <r>
          <rPr>
            <sz val="8"/>
            <color indexed="81"/>
            <rFont val="Tahoma"/>
            <family val="2"/>
          </rPr>
          <t xml:space="preserve">15800 (mindreforbruk)
19800 (merforbruk)
</t>
        </r>
      </text>
    </comment>
  </commentList>
</comments>
</file>

<file path=xl/sharedStrings.xml><?xml version="1.0" encoding="utf-8"?>
<sst xmlns="http://schemas.openxmlformats.org/spreadsheetml/2006/main" count="185" uniqueCount="161">
  <si>
    <t>Regnskap</t>
  </si>
  <si>
    <t>Revidert</t>
  </si>
  <si>
    <t>Økonomiplan</t>
  </si>
  <si>
    <t>Frie disponible inntekter</t>
  </si>
  <si>
    <t>Skatt på inntekt og formue</t>
  </si>
  <si>
    <t>Ordinært rammetilskudd</t>
  </si>
  <si>
    <t>Andre generelle statstilskudd</t>
  </si>
  <si>
    <t>Sum frie disponible inntekter</t>
  </si>
  <si>
    <t>Finansinntekter/finansutgifter</t>
  </si>
  <si>
    <t>Renteinntekter og utbytte</t>
  </si>
  <si>
    <t>Renteutgifter og andre finansutg.</t>
  </si>
  <si>
    <t>Avdrag på lån</t>
  </si>
  <si>
    <t>Netto felles finanser</t>
  </si>
  <si>
    <t>Avsetninger og bruk av</t>
  </si>
  <si>
    <t>avsetninger</t>
  </si>
  <si>
    <t xml:space="preserve">Til dekning av tidligere års </t>
  </si>
  <si>
    <t>regnskapsmessige merforbruk</t>
  </si>
  <si>
    <t>Til ubundne avsetninger</t>
  </si>
  <si>
    <t>Bruk av ubundne avsetninger</t>
  </si>
  <si>
    <t>Til bundne avsetninger</t>
  </si>
  <si>
    <t>Bruk av tidligere års</t>
  </si>
  <si>
    <t>mindreforbruk</t>
  </si>
  <si>
    <t>Bruk av bundne avsetninger</t>
  </si>
  <si>
    <t>Bruk av likviditetsreserven</t>
  </si>
  <si>
    <t>Netto avsetninger</t>
  </si>
  <si>
    <t>Fordeling</t>
  </si>
  <si>
    <t>Overført til investeringsbudsjettet</t>
  </si>
  <si>
    <t>Til fordeling drift/avsetning</t>
  </si>
  <si>
    <t>Sum drift (fra skjema 1B)</t>
  </si>
  <si>
    <t>Merforbruk/mindreforbruk</t>
  </si>
  <si>
    <t>Netto pr. resultatenhet</t>
  </si>
  <si>
    <t>Rådmann med fagstab</t>
  </si>
  <si>
    <t>Økonomiavdelingen</t>
  </si>
  <si>
    <t>Personalavdelingen</t>
  </si>
  <si>
    <t>Servicekontor</t>
  </si>
  <si>
    <t>IKT-avdelingen</t>
  </si>
  <si>
    <t>Kirkelig fellesråd</t>
  </si>
  <si>
    <t>Politisk virksomhet, inkludert revisjon</t>
  </si>
  <si>
    <t>Sum sentral ledelse/fellesfunksjoner</t>
  </si>
  <si>
    <t>Felles skole</t>
  </si>
  <si>
    <t>Straumsvik skole</t>
  </si>
  <si>
    <t>Aure barne- og ungdomsskole</t>
  </si>
  <si>
    <t>Leira barneskole</t>
  </si>
  <si>
    <t>Sør-Tustna skole</t>
  </si>
  <si>
    <t>Nordlandet skole</t>
  </si>
  <si>
    <t>Voksenopplæringen</t>
  </si>
  <si>
    <t>Sum skole</t>
  </si>
  <si>
    <t>Felles barnehage</t>
  </si>
  <si>
    <t>Nordlandet barnehage</t>
  </si>
  <si>
    <t>Stemshaug barnehage</t>
  </si>
  <si>
    <t>Aure sentrumsbarnehage</t>
  </si>
  <si>
    <t>Steinhaugen barnehage</t>
  </si>
  <si>
    <t>Sum barnehage</t>
  </si>
  <si>
    <t>Hjemmetjeneste nord</t>
  </si>
  <si>
    <t>Hjemmetjeneste sør</t>
  </si>
  <si>
    <t>Sum hjemmetjeneste</t>
  </si>
  <si>
    <t>Skogan boliger</t>
  </si>
  <si>
    <t>Solbakken bokollektiv</t>
  </si>
  <si>
    <t>Sum habilitering og demens</t>
  </si>
  <si>
    <t>Felles sykehjem</t>
  </si>
  <si>
    <t>Tustna sykehjem</t>
  </si>
  <si>
    <t>Aure sykehjem</t>
  </si>
  <si>
    <t>Sum sykehjem</t>
  </si>
  <si>
    <t>Felles helse og familie</t>
  </si>
  <si>
    <t>Barnevernstjenester</t>
  </si>
  <si>
    <t>Helsestasjon</t>
  </si>
  <si>
    <t>Jordmortjenesten</t>
  </si>
  <si>
    <t>Legetjenester</t>
  </si>
  <si>
    <t>Psykiatritjenester</t>
  </si>
  <si>
    <t>Fysioterapitjenester</t>
  </si>
  <si>
    <t>Ergoterapitjenester</t>
  </si>
  <si>
    <t>Flyktningetjenesten</t>
  </si>
  <si>
    <t>Sum helse og familie</t>
  </si>
  <si>
    <t>Sum NAV</t>
  </si>
  <si>
    <t>Kultur</t>
  </si>
  <si>
    <t>Plan, næring, byggesak, oppmåling og miljø</t>
  </si>
  <si>
    <t>Sum kultur, plan og næring</t>
  </si>
  <si>
    <t>FDV Eiendom</t>
  </si>
  <si>
    <t>FDV Kommunalteknikk</t>
  </si>
  <si>
    <t>Sum kommunalteknikk og eiendom</t>
  </si>
  <si>
    <t>Momskompensasjon investering/drift</t>
  </si>
  <si>
    <t>Egenandel AFP</t>
  </si>
  <si>
    <t>Premieavvik pensjon</t>
  </si>
  <si>
    <t>For mye avsatte feriepenger</t>
  </si>
  <si>
    <t>Kalkulatoriske kapitalkostnader</t>
  </si>
  <si>
    <t>Mottatte avdrag på utlån</t>
  </si>
  <si>
    <t>Overføringer fra kommuner</t>
  </si>
  <si>
    <t>Overføringer til kommuner</t>
  </si>
  <si>
    <t>Overføring fra andre (private)</t>
  </si>
  <si>
    <t>Avsatt til lønnsøkning</t>
  </si>
  <si>
    <t>Avsetning tap på fordringer</t>
  </si>
  <si>
    <t>Sum felles finanser</t>
  </si>
  <si>
    <t>Sum drift (overføres skjema 1A)</t>
  </si>
  <si>
    <t>Habilitering og demensomsorg</t>
  </si>
  <si>
    <t>Skatt på eiendom</t>
  </si>
  <si>
    <t>NAV</t>
  </si>
  <si>
    <t>Tilskudd</t>
  </si>
  <si>
    <t>Alle beløp i 1000 kroner</t>
  </si>
  <si>
    <t>Kjøkken Aure sykehjem</t>
  </si>
  <si>
    <t>Kjøkken Tustna sykehjem</t>
  </si>
  <si>
    <t>Driftsinntekter fordelt på art</t>
  </si>
  <si>
    <t>Brukerbetaling</t>
  </si>
  <si>
    <t>Andre salgs- og leieinntekter</t>
  </si>
  <si>
    <t>Overføringer med krav til motytelse</t>
  </si>
  <si>
    <t>Rammetilskudd fra staten</t>
  </si>
  <si>
    <t>Andre statlige overføringer</t>
  </si>
  <si>
    <t>Andre overføringer</t>
  </si>
  <si>
    <t>Eiendomsskatt (brutto)</t>
  </si>
  <si>
    <t>herav overført eiendomsskatt til andre kommuner</t>
  </si>
  <si>
    <t>A - sum driftsinntekter</t>
  </si>
  <si>
    <t>Driftsutgifter fordelt på art</t>
  </si>
  <si>
    <t>Lønn (inkl. utgiftsgodtgjørelser)</t>
  </si>
  <si>
    <t>Sosiale utgifter</t>
  </si>
  <si>
    <t>Kjøp av varer og tj. som inngår i tj.p.</t>
  </si>
  <si>
    <t>Kjøp av varer og tj. som erstatter komm.tj.prod.</t>
  </si>
  <si>
    <t>Overføringer</t>
  </si>
  <si>
    <t>Avskrivninger (kun regnskap)</t>
  </si>
  <si>
    <t>Fordelte utgifter</t>
  </si>
  <si>
    <t>B - sum driftsutgifter</t>
  </si>
  <si>
    <t>C - Brutto driftsresultat (overskudd) C=A-B</t>
  </si>
  <si>
    <t>Finansinntekter</t>
  </si>
  <si>
    <t>Renteinntekter, utbytte og eieruttak</t>
  </si>
  <si>
    <t>Sum eksterne finansinntekter</t>
  </si>
  <si>
    <t>Finansutgifter</t>
  </si>
  <si>
    <t>Renteutgifter, provisjoner og andre finansutgifter</t>
  </si>
  <si>
    <t>Avdragsutgifter</t>
  </si>
  <si>
    <t>Utlån</t>
  </si>
  <si>
    <t>Sum eksterne finansutgifter</t>
  </si>
  <si>
    <t>D - Resultat ekst. finansieringstransaksjoner</t>
  </si>
  <si>
    <t>Netto driftsresultat og regnskapsresultat</t>
  </si>
  <si>
    <t>Motpost avskrivninger (kun regnskap)</t>
  </si>
  <si>
    <t>E - Netto driftsresultat (overskudd) E=C-D</t>
  </si>
  <si>
    <t>Interne finanstransaksjoner</t>
  </si>
  <si>
    <t>Bruk av tidl. års regnskapsmessige mindreforbruk</t>
  </si>
  <si>
    <t>Bruk av disposisjonsfond</t>
  </si>
  <si>
    <t>Bruk av bundne fond</t>
  </si>
  <si>
    <t>Sum bruk avsetninger</t>
  </si>
  <si>
    <t>Overført til investeringsregnskapet</t>
  </si>
  <si>
    <t>Avsetninger til disposisjonsfond</t>
  </si>
  <si>
    <t>Avsetninger til bundne fond</t>
  </si>
  <si>
    <t>Avsetninger til likviditetsreserven</t>
  </si>
  <si>
    <t>Sum avsetninger</t>
  </si>
  <si>
    <t>F - Resultat interne finanstransaksjoner</t>
  </si>
  <si>
    <t xml:space="preserve">G - Regnskapsmessig mindreforbruk </t>
  </si>
  <si>
    <t>(overskudd) G=E-F</t>
  </si>
  <si>
    <t>Sum bruk av</t>
  </si>
  <si>
    <t>disp.fond</t>
  </si>
  <si>
    <t>bundne fond</t>
  </si>
  <si>
    <t>Til invest.</t>
  </si>
  <si>
    <t>reell bruk</t>
  </si>
  <si>
    <t>Sum avsetn.</t>
  </si>
  <si>
    <t>Skansen/Innkjøpssamarbeidet m.v.</t>
  </si>
  <si>
    <t>Overføringer til staten</t>
  </si>
  <si>
    <t>Banktjenester, leasing PC-utstyr m.v.</t>
  </si>
  <si>
    <t>Barnevernstjenester - enslige mindreårige</t>
  </si>
  <si>
    <t>Aure kommune - Budsjett 2018/ØKPL 2018-2021 - Budsjettskjema 1A</t>
  </si>
  <si>
    <t>Bud 2017</t>
  </si>
  <si>
    <t xml:space="preserve">Aure kommune - Budsjett 2018/ØKPL 2018-2021 - Økonomisk oversikt - drift </t>
  </si>
  <si>
    <t>Aure kommune - Budsjett 2018/ØKPL 2018-2021 - Budsjettskjema 1B</t>
  </si>
  <si>
    <t>Dekning av tidligere års regnskapsm. merforbruk</t>
  </si>
  <si>
    <t>Andel av driftsinntektene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</si>
</sst>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0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6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color theme="1"/>
      <name val="Times New Roman"/>
      <family val="1"/>
    </font>
    <font>
      <sz val="9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2"/>
    </font>
    <font>
      <sz val="11"/>
      <name val="Times New Roman"/>
      <family val="2"/>
    </font>
    <font>
      <b/>
      <sz val="8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164" fontId="6" fillId="0" borderId="7" xfId="1" applyNumberFormat="1" applyFont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0" fontId="9" fillId="0" borderId="7" xfId="0" applyFont="1" applyBorder="1"/>
    <xf numFmtId="164" fontId="10" fillId="0" borderId="7" xfId="1" applyNumberFormat="1" applyFont="1" applyFill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/>
    <xf numFmtId="0" fontId="4" fillId="3" borderId="7" xfId="0" applyFont="1" applyFill="1" applyBorder="1"/>
    <xf numFmtId="0" fontId="12" fillId="3" borderId="7" xfId="0" applyFont="1" applyFill="1" applyBorder="1"/>
    <xf numFmtId="0" fontId="4" fillId="4" borderId="8" xfId="0" applyFont="1" applyFill="1" applyBorder="1"/>
    <xf numFmtId="164" fontId="4" fillId="4" borderId="8" xfId="1" applyNumberFormat="1" applyFont="1" applyFill="1" applyBorder="1"/>
    <xf numFmtId="0" fontId="5" fillId="0" borderId="0" xfId="0" applyFont="1"/>
    <xf numFmtId="164" fontId="14" fillId="0" borderId="7" xfId="1" applyNumberFormat="1" applyFont="1" applyBorder="1"/>
    <xf numFmtId="164" fontId="10" fillId="0" borderId="7" xfId="1" applyNumberFormat="1" applyFont="1" applyBorder="1"/>
    <xf numFmtId="0" fontId="9" fillId="0" borderId="5" xfId="0" applyFont="1" applyBorder="1"/>
    <xf numFmtId="164" fontId="9" fillId="0" borderId="5" xfId="1" applyNumberFormat="1" applyFont="1" applyFill="1" applyBorder="1" applyAlignment="1">
      <alignment horizontal="right"/>
    </xf>
    <xf numFmtId="164" fontId="11" fillId="0" borderId="10" xfId="1" applyNumberFormat="1" applyFont="1" applyFill="1" applyBorder="1"/>
    <xf numFmtId="164" fontId="11" fillId="0" borderId="0" xfId="1" applyNumberFormat="1" applyFont="1" applyFill="1" applyBorder="1"/>
    <xf numFmtId="0" fontId="9" fillId="0" borderId="1" xfId="0" applyFont="1" applyBorder="1"/>
    <xf numFmtId="164" fontId="10" fillId="0" borderId="1" xfId="1" applyNumberFormat="1" applyFont="1" applyFill="1" applyBorder="1" applyAlignment="1">
      <alignment horizontal="right"/>
    </xf>
    <xf numFmtId="164" fontId="10" fillId="0" borderId="7" xfId="1" applyNumberFormat="1" applyFont="1" applyFill="1" applyBorder="1"/>
    <xf numFmtId="0" fontId="5" fillId="0" borderId="1" xfId="0" applyFont="1" applyBorder="1"/>
    <xf numFmtId="164" fontId="9" fillId="0" borderId="1" xfId="1" applyNumberFormat="1" applyFont="1" applyFill="1" applyBorder="1" applyAlignment="1">
      <alignment horizontal="right"/>
    </xf>
    <xf numFmtId="0" fontId="5" fillId="0" borderId="9" xfId="0" applyFont="1" applyBorder="1"/>
    <xf numFmtId="0" fontId="9" fillId="0" borderId="7" xfId="0" applyFont="1" applyFill="1" applyBorder="1"/>
    <xf numFmtId="0" fontId="9" fillId="0" borderId="11" xfId="0" applyFont="1" applyBorder="1"/>
    <xf numFmtId="164" fontId="9" fillId="0" borderId="11" xfId="1" applyNumberFormat="1" applyFont="1" applyFill="1" applyBorder="1" applyAlignment="1">
      <alignment horizontal="right"/>
    </xf>
    <xf numFmtId="164" fontId="6" fillId="0" borderId="7" xfId="1" applyNumberFormat="1" applyFont="1" applyFill="1" applyBorder="1"/>
    <xf numFmtId="0" fontId="9" fillId="0" borderId="9" xfId="0" applyFont="1" applyBorder="1"/>
    <xf numFmtId="0" fontId="9" fillId="3" borderId="7" xfId="0" applyFont="1" applyFill="1" applyBorder="1"/>
    <xf numFmtId="164" fontId="10" fillId="0" borderId="9" xfId="1" applyNumberFormat="1" applyFont="1" applyFill="1" applyBorder="1" applyAlignment="1">
      <alignment horizontal="right"/>
    </xf>
    <xf numFmtId="0" fontId="16" fillId="0" borderId="12" xfId="0" applyFont="1" applyFill="1" applyBorder="1"/>
    <xf numFmtId="0" fontId="4" fillId="0" borderId="1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164" fontId="9" fillId="0" borderId="7" xfId="1" applyNumberFormat="1" applyFont="1" applyFill="1" applyBorder="1"/>
    <xf numFmtId="164" fontId="6" fillId="0" borderId="7" xfId="1" applyNumberFormat="1" applyFont="1" applyFill="1" applyBorder="1" applyAlignment="1"/>
    <xf numFmtId="0" fontId="18" fillId="0" borderId="0" xfId="0" applyFont="1"/>
    <xf numFmtId="0" fontId="4" fillId="3" borderId="1" xfId="0" applyFont="1" applyFill="1" applyBorder="1"/>
    <xf numFmtId="0" fontId="20" fillId="0" borderId="7" xfId="0" applyFont="1" applyBorder="1"/>
    <xf numFmtId="164" fontId="21" fillId="0" borderId="7" xfId="1" applyNumberFormat="1" applyFont="1" applyFill="1" applyBorder="1" applyAlignment="1">
      <alignment horizontal="right"/>
    </xf>
    <xf numFmtId="0" fontId="19" fillId="5" borderId="8" xfId="0" applyFont="1" applyFill="1" applyBorder="1"/>
    <xf numFmtId="164" fontId="22" fillId="5" borderId="8" xfId="1" applyNumberFormat="1" applyFont="1" applyFill="1" applyBorder="1" applyAlignment="1">
      <alignment horizontal="right"/>
    </xf>
    <xf numFmtId="0" fontId="4" fillId="0" borderId="16" xfId="0" applyFont="1" applyBorder="1"/>
    <xf numFmtId="0" fontId="19" fillId="0" borderId="16" xfId="0" applyFont="1" applyBorder="1"/>
    <xf numFmtId="0" fontId="9" fillId="0" borderId="17" xfId="0" applyFont="1" applyBorder="1"/>
    <xf numFmtId="0" fontId="17" fillId="0" borderId="16" xfId="0" applyFont="1" applyBorder="1"/>
    <xf numFmtId="0" fontId="9" fillId="0" borderId="16" xfId="0" applyFont="1" applyBorder="1"/>
    <xf numFmtId="164" fontId="9" fillId="0" borderId="16" xfId="1" applyNumberFormat="1" applyFont="1" applyBorder="1"/>
    <xf numFmtId="164" fontId="9" fillId="0" borderId="16" xfId="1" applyNumberFormat="1" applyFont="1" applyFill="1" applyBorder="1" applyAlignment="1">
      <alignment horizontal="right"/>
    </xf>
    <xf numFmtId="164" fontId="20" fillId="0" borderId="7" xfId="1" applyNumberFormat="1" applyFont="1" applyFill="1" applyBorder="1" applyAlignment="1">
      <alignment horizontal="right"/>
    </xf>
    <xf numFmtId="164" fontId="19" fillId="5" borderId="8" xfId="1" applyNumberFormat="1" applyFont="1" applyFill="1" applyBorder="1" applyAlignment="1">
      <alignment horizontal="right"/>
    </xf>
    <xf numFmtId="0" fontId="19" fillId="6" borderId="8" xfId="0" applyFont="1" applyFill="1" applyBorder="1"/>
    <xf numFmtId="164" fontId="22" fillId="6" borderId="8" xfId="1" applyNumberFormat="1" applyFont="1" applyFill="1" applyBorder="1" applyAlignment="1">
      <alignment horizontal="right"/>
    </xf>
    <xf numFmtId="164" fontId="22" fillId="6" borderId="18" xfId="1" applyNumberFormat="1" applyFont="1" applyFill="1" applyBorder="1" applyAlignment="1">
      <alignment horizontal="right"/>
    </xf>
    <xf numFmtId="164" fontId="6" fillId="0" borderId="0" xfId="1" applyNumberFormat="1" applyFont="1" applyFill="1"/>
    <xf numFmtId="164" fontId="22" fillId="5" borderId="18" xfId="1" applyNumberFormat="1" applyFont="1" applyFill="1" applyBorder="1" applyAlignment="1">
      <alignment horizontal="right"/>
    </xf>
    <xf numFmtId="164" fontId="23" fillId="5" borderId="8" xfId="1" applyNumberFormat="1" applyFont="1" applyFill="1" applyBorder="1" applyAlignment="1">
      <alignment horizontal="right"/>
    </xf>
    <xf numFmtId="164" fontId="23" fillId="5" borderId="18" xfId="1" applyNumberFormat="1" applyFont="1" applyFill="1" applyBorder="1" applyAlignment="1">
      <alignment horizontal="right"/>
    </xf>
    <xf numFmtId="164" fontId="19" fillId="6" borderId="8" xfId="1" applyNumberFormat="1" applyFont="1" applyFill="1" applyBorder="1" applyAlignment="1">
      <alignment horizontal="right"/>
    </xf>
    <xf numFmtId="164" fontId="19" fillId="6" borderId="18" xfId="1" applyNumberFormat="1" applyFont="1" applyFill="1" applyBorder="1" applyAlignment="1">
      <alignment horizontal="right"/>
    </xf>
    <xf numFmtId="164" fontId="19" fillId="0" borderId="16" xfId="1" applyNumberFormat="1" applyFont="1" applyBorder="1"/>
    <xf numFmtId="0" fontId="24" fillId="0" borderId="16" xfId="0" applyFont="1" applyBorder="1"/>
    <xf numFmtId="164" fontId="6" fillId="0" borderId="16" xfId="1" applyNumberFormat="1" applyFont="1" applyBorder="1" applyAlignment="1">
      <alignment horizontal="right"/>
    </xf>
    <xf numFmtId="164" fontId="23" fillId="6" borderId="8" xfId="1" applyNumberFormat="1" applyFont="1" applyFill="1" applyBorder="1" applyAlignment="1">
      <alignment horizontal="right"/>
    </xf>
    <xf numFmtId="0" fontId="24" fillId="0" borderId="7" xfId="0" applyFont="1" applyBorder="1"/>
    <xf numFmtId="0" fontId="9" fillId="3" borderId="5" xfId="0" applyFont="1" applyFill="1" applyBorder="1"/>
    <xf numFmtId="164" fontId="10" fillId="0" borderId="5" xfId="1" applyNumberFormat="1" applyFont="1" applyFill="1" applyBorder="1" applyAlignment="1">
      <alignment horizontal="right"/>
    </xf>
    <xf numFmtId="0" fontId="9" fillId="0" borderId="6" xfId="0" applyFont="1" applyBorder="1"/>
    <xf numFmtId="164" fontId="10" fillId="0" borderId="6" xfId="1" applyNumberFormat="1" applyFont="1" applyFill="1" applyBorder="1" applyAlignment="1">
      <alignment horizontal="right"/>
    </xf>
    <xf numFmtId="164" fontId="10" fillId="0" borderId="0" xfId="1" applyNumberFormat="1" applyFont="1" applyFill="1"/>
    <xf numFmtId="0" fontId="19" fillId="6" borderId="7" xfId="0" applyFont="1" applyFill="1" applyBorder="1"/>
    <xf numFmtId="0" fontId="19" fillId="6" borderId="19" xfId="0" applyFont="1" applyFill="1" applyBorder="1"/>
    <xf numFmtId="0" fontId="19" fillId="0" borderId="0" xfId="0" applyFont="1" applyFill="1" applyBorder="1"/>
    <xf numFmtId="164" fontId="19" fillId="3" borderId="0" xfId="1" applyNumberFormat="1" applyFont="1" applyFill="1" applyBorder="1" applyAlignment="1">
      <alignment horizontal="right"/>
    </xf>
    <xf numFmtId="0" fontId="4" fillId="3" borderId="11" xfId="0" applyFont="1" applyFill="1" applyBorder="1"/>
    <xf numFmtId="0" fontId="25" fillId="3" borderId="0" xfId="0" applyFont="1" applyFill="1"/>
    <xf numFmtId="0" fontId="26" fillId="3" borderId="0" xfId="0" applyFont="1" applyFill="1"/>
    <xf numFmtId="0" fontId="27" fillId="0" borderId="0" xfId="0" applyFont="1"/>
    <xf numFmtId="164" fontId="0" fillId="0" borderId="0" xfId="0" applyNumberFormat="1"/>
    <xf numFmtId="164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64" fontId="2" fillId="7" borderId="6" xfId="0" applyNumberFormat="1" applyFont="1" applyFill="1" applyBorder="1"/>
    <xf numFmtId="0" fontId="0" fillId="0" borderId="0" xfId="0" applyAlignment="1">
      <alignment horizontal="center"/>
    </xf>
    <xf numFmtId="164" fontId="6" fillId="0" borderId="0" xfId="1" applyNumberFormat="1" applyFont="1" applyFill="1" applyBorder="1" applyAlignment="1">
      <alignment horizontal="right"/>
    </xf>
    <xf numFmtId="164" fontId="28" fillId="7" borderId="6" xfId="0" applyNumberFormat="1" applyFont="1" applyFill="1" applyBorder="1"/>
    <xf numFmtId="0" fontId="19" fillId="0" borderId="1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0" borderId="1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5" fillId="0" borderId="7" xfId="0" applyFont="1" applyFill="1" applyBorder="1"/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/>
    <xf numFmtId="164" fontId="7" fillId="0" borderId="7" xfId="1" applyNumberFormat="1" applyFont="1" applyFill="1" applyBorder="1"/>
    <xf numFmtId="0" fontId="4" fillId="5" borderId="8" xfId="0" applyFont="1" applyFill="1" applyBorder="1"/>
    <xf numFmtId="164" fontId="8" fillId="5" borderId="8" xfId="1" applyNumberFormat="1" applyFont="1" applyFill="1" applyBorder="1"/>
    <xf numFmtId="0" fontId="4" fillId="9" borderId="8" xfId="0" applyFont="1" applyFill="1" applyBorder="1"/>
    <xf numFmtId="164" fontId="8" fillId="9" borderId="8" xfId="1" applyNumberFormat="1" applyFont="1" applyFill="1" applyBorder="1"/>
    <xf numFmtId="164" fontId="4" fillId="5" borderId="8" xfId="1" applyNumberFormat="1" applyFont="1" applyFill="1" applyBorder="1"/>
    <xf numFmtId="164" fontId="11" fillId="5" borderId="8" xfId="1" applyNumberFormat="1" applyFont="1" applyFill="1" applyBorder="1"/>
    <xf numFmtId="0" fontId="4" fillId="0" borderId="11" xfId="0" applyFont="1" applyFill="1" applyBorder="1"/>
    <xf numFmtId="0" fontId="12" fillId="0" borderId="7" xfId="0" applyFont="1" applyFill="1" applyBorder="1"/>
    <xf numFmtId="0" fontId="19" fillId="0" borderId="1" xfId="0" applyFont="1" applyFill="1" applyBorder="1"/>
    <xf numFmtId="0" fontId="19" fillId="0" borderId="15" xfId="0" applyFont="1" applyFill="1" applyBorder="1" applyAlignment="1">
      <alignment horizontal="center"/>
    </xf>
    <xf numFmtId="0" fontId="19" fillId="0" borderId="7" xfId="0" applyFont="1" applyFill="1" applyBorder="1"/>
    <xf numFmtId="0" fontId="19" fillId="0" borderId="16" xfId="0" applyFont="1" applyFill="1" applyBorder="1" applyAlignment="1">
      <alignment horizontal="center"/>
    </xf>
    <xf numFmtId="164" fontId="19" fillId="0" borderId="7" xfId="1" applyNumberFormat="1" applyFont="1" applyFill="1" applyBorder="1"/>
    <xf numFmtId="164" fontId="22" fillId="0" borderId="7" xfId="1" applyNumberFormat="1" applyFont="1" applyFill="1" applyBorder="1" applyAlignment="1">
      <alignment horizontal="right"/>
    </xf>
    <xf numFmtId="164" fontId="22" fillId="0" borderId="1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/>
    <xf numFmtId="164" fontId="9" fillId="0" borderId="11" xfId="1" applyNumberFormat="1" applyFont="1" applyFill="1" applyBorder="1"/>
    <xf numFmtId="0" fontId="22" fillId="0" borderId="11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164" fontId="21" fillId="0" borderId="7" xfId="1" applyNumberFormat="1" applyFont="1" applyFill="1" applyBorder="1"/>
    <xf numFmtId="0" fontId="19" fillId="9" borderId="15" xfId="0" applyFont="1" applyFill="1" applyBorder="1" applyAlignment="1">
      <alignment horizontal="center"/>
    </xf>
    <xf numFmtId="0" fontId="19" fillId="9" borderId="20" xfId="0" applyFont="1" applyFill="1" applyBorder="1" applyAlignment="1">
      <alignment horizontal="center"/>
    </xf>
    <xf numFmtId="0" fontId="19" fillId="9" borderId="21" xfId="0" applyFont="1" applyFill="1" applyBorder="1" applyAlignment="1">
      <alignment horizontal="center"/>
    </xf>
    <xf numFmtId="0" fontId="19" fillId="10" borderId="2" xfId="0" applyFont="1" applyFill="1" applyBorder="1"/>
    <xf numFmtId="0" fontId="19" fillId="10" borderId="3" xfId="0" applyFont="1" applyFill="1" applyBorder="1"/>
    <xf numFmtId="0" fontId="19" fillId="10" borderId="4" xfId="0" applyFont="1" applyFill="1" applyBorder="1"/>
    <xf numFmtId="43" fontId="0" fillId="0" borderId="22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24" xfId="1" applyFont="1" applyBorder="1" applyAlignment="1">
      <alignment horizontal="center"/>
    </xf>
    <xf numFmtId="164" fontId="23" fillId="6" borderId="18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48</xdr:row>
      <xdr:rowOff>104775</xdr:rowOff>
    </xdr:from>
    <xdr:to>
      <xdr:col>8</xdr:col>
      <xdr:colOff>647700</xdr:colOff>
      <xdr:row>48</xdr:row>
      <xdr:rowOff>104775</xdr:rowOff>
    </xdr:to>
    <xdr:cxnSp macro="">
      <xdr:nvCxnSpPr>
        <xdr:cNvPr id="4" name="Rett pil 3"/>
        <xdr:cNvCxnSpPr/>
      </xdr:nvCxnSpPr>
      <xdr:spPr>
        <a:xfrm>
          <a:off x="8658225" y="9525000"/>
          <a:ext cx="533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der\Regnskap%202016\Regnskap%202016%20-%20talloppsett%20-%20korrigert%20versj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nskapsskjema 1A"/>
      <sheetName val="Regnskapsskjema 1B"/>
      <sheetName val="Grunnlag - 1A og 1B"/>
      <sheetName val="Regnskapsskjema 2A"/>
      <sheetName val="Grunnlag - 2A"/>
      <sheetName val="Regnskapsskjema 2B"/>
      <sheetName val="Grunnlag - 2B"/>
      <sheetName val="Driftsregnskap-vedlegg 4"/>
      <sheetName val="Investeringsregnskap-vedlegg 5"/>
      <sheetName val="Enhetene"/>
      <sheetName val="Balanseregnskapet"/>
      <sheetName val="Grunnlag - balansen"/>
      <sheetName val="Note 1 - endring arbeidskapital"/>
      <sheetName val="Arbeidskapitalen - årsmelding"/>
      <sheetName val="Note 2 - pensjon"/>
      <sheetName val="Note 3 - garantiansvar"/>
      <sheetName val="Note 4 - vurdering av anleggsmi"/>
      <sheetName val="Note 5 - aksjer"/>
      <sheetName val="Note 6 - fond"/>
      <sheetName val="Note 7 - likviditetsreserven"/>
      <sheetName val="Note 8 - kapitalkonto"/>
      <sheetName val="Note 9 - dekket av inntekter"/>
      <sheetName val="Note 10  Minste tillatte avdrag"/>
      <sheetName val="Note 11 - selvkost"/>
      <sheetName val="Note 12 - antall årsverk"/>
    </sheetNames>
    <sheetDataSet>
      <sheetData sheetId="0"/>
      <sheetData sheetId="1"/>
      <sheetData sheetId="2">
        <row r="35">
          <cell r="C35">
            <v>5128</v>
          </cell>
        </row>
        <row r="37">
          <cell r="C37">
            <v>16266</v>
          </cell>
        </row>
        <row r="39">
          <cell r="C39">
            <v>12313</v>
          </cell>
        </row>
        <row r="41">
          <cell r="C41">
            <v>35</v>
          </cell>
        </row>
        <row r="43">
          <cell r="C43">
            <v>929</v>
          </cell>
        </row>
        <row r="53">
          <cell r="C53">
            <v>-149958</v>
          </cell>
        </row>
        <row r="55">
          <cell r="C55">
            <v>-1866</v>
          </cell>
        </row>
        <row r="59">
          <cell r="C59">
            <v>-85813</v>
          </cell>
        </row>
        <row r="62">
          <cell r="C62">
            <v>-37471</v>
          </cell>
        </row>
        <row r="69">
          <cell r="C69">
            <v>-2012</v>
          </cell>
        </row>
        <row r="71">
          <cell r="C71">
            <v>-3313</v>
          </cell>
        </row>
        <row r="73">
          <cell r="C73">
            <v>-3741</v>
          </cell>
        </row>
        <row r="75">
          <cell r="C7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37"/>
  <sheetViews>
    <sheetView workbookViewId="0">
      <selection activeCell="H52" sqref="H52"/>
    </sheetView>
  </sheetViews>
  <sheetFormatPr baseColWidth="10" defaultRowHeight="15" x14ac:dyDescent="0.25"/>
  <cols>
    <col min="1" max="1" width="32" customWidth="1"/>
    <col min="2" max="2" width="10.85546875" customWidth="1"/>
    <col min="3" max="4" width="10.5703125" customWidth="1"/>
    <col min="5" max="6" width="10" customWidth="1"/>
    <col min="7" max="7" width="10.7109375" customWidth="1"/>
  </cols>
  <sheetData>
    <row r="1" spans="1:7" ht="20.25" x14ac:dyDescent="0.3">
      <c r="A1" s="1" t="s">
        <v>155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39" t="s">
        <v>2</v>
      </c>
      <c r="E3" s="140"/>
      <c r="F3" s="140"/>
      <c r="G3" s="141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</v>
      </c>
      <c r="B5" s="4"/>
      <c r="C5" s="103"/>
      <c r="D5" s="4"/>
      <c r="E5" s="4"/>
      <c r="F5" s="4"/>
      <c r="G5" s="4"/>
    </row>
    <row r="6" spans="1:7" ht="15.75" x14ac:dyDescent="0.25">
      <c r="A6" s="3"/>
      <c r="B6" s="4"/>
      <c r="C6" s="103"/>
      <c r="D6" s="4"/>
      <c r="E6" s="4"/>
      <c r="F6" s="4"/>
      <c r="G6" s="4"/>
    </row>
    <row r="7" spans="1:7" ht="15.75" x14ac:dyDescent="0.25">
      <c r="A7" s="4" t="s">
        <v>4</v>
      </c>
      <c r="B7" s="6">
        <f>'[1]Grunnlag - 1A og 1B'!C59</f>
        <v>-85813</v>
      </c>
      <c r="C7" s="34">
        <v>-82350</v>
      </c>
      <c r="D7" s="34">
        <v>-88073</v>
      </c>
      <c r="E7" s="34">
        <v>-88073</v>
      </c>
      <c r="F7" s="34">
        <v>-88073</v>
      </c>
      <c r="G7" s="34">
        <v>-88073</v>
      </c>
    </row>
    <row r="8" spans="1:7" ht="15.75" x14ac:dyDescent="0.25">
      <c r="A8" s="4" t="s">
        <v>5</v>
      </c>
      <c r="B8" s="6">
        <f>'[1]Grunnlag - 1A og 1B'!C53</f>
        <v>-149958</v>
      </c>
      <c r="C8" s="34">
        <v>-155300</v>
      </c>
      <c r="D8" s="34">
        <v>-161433</v>
      </c>
      <c r="E8" s="34">
        <v>-160915</v>
      </c>
      <c r="F8" s="34">
        <v>-161068</v>
      </c>
      <c r="G8" s="34">
        <v>-155929</v>
      </c>
    </row>
    <row r="9" spans="1:7" ht="15.75" x14ac:dyDescent="0.25">
      <c r="A9" s="4" t="s">
        <v>94</v>
      </c>
      <c r="B9" s="6">
        <f>'[1]Grunnlag - 1A og 1B'!C62</f>
        <v>-37471</v>
      </c>
      <c r="C9" s="34">
        <v>-37187</v>
      </c>
      <c r="D9" s="34">
        <v>-30687</v>
      </c>
      <c r="E9" s="34">
        <v>-30687</v>
      </c>
      <c r="F9" s="34">
        <v>-30687</v>
      </c>
      <c r="G9" s="34">
        <v>-30687</v>
      </c>
    </row>
    <row r="10" spans="1:7" ht="16.5" thickBot="1" x14ac:dyDescent="0.3">
      <c r="A10" s="4" t="s">
        <v>6</v>
      </c>
      <c r="B10" s="7">
        <f>'[1]Grunnlag - 1A og 1B'!C55</f>
        <v>-1866</v>
      </c>
      <c r="C10" s="34">
        <v>-2000</v>
      </c>
      <c r="D10" s="34">
        <v>-1613</v>
      </c>
      <c r="E10" s="34">
        <v>-1526</v>
      </c>
      <c r="F10" s="34">
        <v>-1439</v>
      </c>
      <c r="G10" s="34">
        <v>-1350</v>
      </c>
    </row>
    <row r="11" spans="1:7" ht="16.5" thickBot="1" x14ac:dyDescent="0.3">
      <c r="A11" s="107" t="s">
        <v>7</v>
      </c>
      <c r="B11" s="108">
        <f t="shared" ref="B11:G11" si="0">SUM(B7:B10)</f>
        <v>-275108</v>
      </c>
      <c r="C11" s="108">
        <f t="shared" si="0"/>
        <v>-276837</v>
      </c>
      <c r="D11" s="108">
        <f t="shared" si="0"/>
        <v>-281806</v>
      </c>
      <c r="E11" s="108">
        <f t="shared" si="0"/>
        <v>-281201</v>
      </c>
      <c r="F11" s="108">
        <f t="shared" si="0"/>
        <v>-281267</v>
      </c>
      <c r="G11" s="108">
        <f t="shared" si="0"/>
        <v>-276039</v>
      </c>
    </row>
    <row r="12" spans="1:7" ht="15.75" x14ac:dyDescent="0.25">
      <c r="A12" s="3" t="s">
        <v>8</v>
      </c>
      <c r="B12" s="4"/>
      <c r="C12" s="103"/>
      <c r="D12" s="10"/>
      <c r="E12" s="10"/>
      <c r="F12" s="10"/>
      <c r="G12" s="10"/>
    </row>
    <row r="13" spans="1:7" ht="15.75" x14ac:dyDescent="0.25">
      <c r="A13" s="4"/>
      <c r="B13" s="4"/>
      <c r="C13" s="103"/>
      <c r="D13" s="10"/>
      <c r="E13" s="10"/>
      <c r="F13" s="10"/>
      <c r="G13" s="10"/>
    </row>
    <row r="14" spans="1:7" ht="15.75" x14ac:dyDescent="0.25">
      <c r="A14" s="4" t="s">
        <v>9</v>
      </c>
      <c r="B14" s="6">
        <f>'[1]Grunnlag - 1A og 1B'!C69</f>
        <v>-2012</v>
      </c>
      <c r="C14" s="34">
        <v>-2300</v>
      </c>
      <c r="D14" s="34">
        <v>-2200</v>
      </c>
      <c r="E14" s="34">
        <v>-2000</v>
      </c>
      <c r="F14" s="34">
        <v>-1700</v>
      </c>
      <c r="G14" s="34">
        <v>-1700</v>
      </c>
    </row>
    <row r="15" spans="1:7" ht="15.75" x14ac:dyDescent="0.25">
      <c r="A15" s="4" t="s">
        <v>10</v>
      </c>
      <c r="B15" s="8">
        <f>'[1]Grunnlag - 1A og 1B'!C35</f>
        <v>5128</v>
      </c>
      <c r="C15" s="27">
        <v>6500</v>
      </c>
      <c r="D15" s="27">
        <v>6200</v>
      </c>
      <c r="E15" s="27">
        <v>8600</v>
      </c>
      <c r="F15" s="27">
        <v>9400</v>
      </c>
      <c r="G15" s="27">
        <v>9700</v>
      </c>
    </row>
    <row r="16" spans="1:7" ht="16.5" thickBot="1" x14ac:dyDescent="0.3">
      <c r="A16" s="4" t="s">
        <v>11</v>
      </c>
      <c r="B16" s="9">
        <f>'[1]Grunnlag - 1A og 1B'!C37</f>
        <v>16266</v>
      </c>
      <c r="C16" s="27">
        <v>17100</v>
      </c>
      <c r="D16" s="27">
        <v>17100</v>
      </c>
      <c r="E16" s="27">
        <v>20500</v>
      </c>
      <c r="F16" s="27">
        <v>21600</v>
      </c>
      <c r="G16" s="27">
        <v>21300</v>
      </c>
    </row>
    <row r="17" spans="1:7" ht="16.5" thickBot="1" x14ac:dyDescent="0.3">
      <c r="A17" s="107" t="s">
        <v>12</v>
      </c>
      <c r="B17" s="111">
        <f t="shared" ref="B17:G17" si="1">SUM(B14:B16)</f>
        <v>19382</v>
      </c>
      <c r="C17" s="111">
        <f t="shared" si="1"/>
        <v>21300</v>
      </c>
      <c r="D17" s="111">
        <f t="shared" si="1"/>
        <v>21100</v>
      </c>
      <c r="E17" s="111">
        <f t="shared" si="1"/>
        <v>27100</v>
      </c>
      <c r="F17" s="111">
        <f t="shared" si="1"/>
        <v>29300</v>
      </c>
      <c r="G17" s="111">
        <f t="shared" si="1"/>
        <v>29300</v>
      </c>
    </row>
    <row r="18" spans="1:7" ht="15.75" x14ac:dyDescent="0.25">
      <c r="A18" s="3" t="s">
        <v>13</v>
      </c>
      <c r="B18" s="4"/>
      <c r="C18" s="103"/>
      <c r="D18" s="10"/>
      <c r="E18" s="10"/>
      <c r="F18" s="10"/>
      <c r="G18" s="10"/>
    </row>
    <row r="19" spans="1:7" ht="15.75" x14ac:dyDescent="0.25">
      <c r="A19" s="3" t="s">
        <v>14</v>
      </c>
      <c r="B19" s="4"/>
      <c r="C19" s="103"/>
      <c r="D19" s="10"/>
      <c r="E19" s="10"/>
      <c r="F19" s="10"/>
      <c r="G19" s="10"/>
    </row>
    <row r="20" spans="1:7" ht="15.75" x14ac:dyDescent="0.25">
      <c r="A20" s="4"/>
      <c r="B20" s="4"/>
      <c r="C20" s="103"/>
      <c r="D20" s="10"/>
      <c r="E20" s="10"/>
      <c r="F20" s="10"/>
      <c r="G20" s="10"/>
    </row>
    <row r="21" spans="1:7" ht="15.75" x14ac:dyDescent="0.25">
      <c r="A21" s="10" t="s">
        <v>15</v>
      </c>
      <c r="B21" s="11">
        <v>0</v>
      </c>
      <c r="C21" s="104">
        <v>0</v>
      </c>
      <c r="D21" s="8"/>
      <c r="E21" s="8"/>
      <c r="F21" s="8"/>
      <c r="G21" s="8"/>
    </row>
    <row r="22" spans="1:7" ht="15.75" x14ac:dyDescent="0.25">
      <c r="A22" s="10" t="s">
        <v>16</v>
      </c>
      <c r="B22" s="8"/>
      <c r="C22" s="103"/>
      <c r="D22" s="31"/>
      <c r="E22" s="31"/>
      <c r="F22" s="31"/>
      <c r="G22" s="31"/>
    </row>
    <row r="23" spans="1:7" x14ac:dyDescent="0.25">
      <c r="A23" s="10" t="s">
        <v>17</v>
      </c>
      <c r="B23" s="8">
        <f>'[1]Grunnlag - 1A og 1B'!C39</f>
        <v>12313</v>
      </c>
      <c r="C23" s="8">
        <v>3371</v>
      </c>
      <c r="D23" s="122">
        <v>1525</v>
      </c>
      <c r="E23" s="122">
        <v>0</v>
      </c>
      <c r="F23" s="122">
        <v>947</v>
      </c>
      <c r="G23" s="122">
        <v>2600</v>
      </c>
    </row>
    <row r="24" spans="1:7" x14ac:dyDescent="0.25">
      <c r="A24" s="10" t="s">
        <v>18</v>
      </c>
      <c r="B24" s="6">
        <f>'[1]Grunnlag - 1A og 1B'!C73</f>
        <v>-3741</v>
      </c>
      <c r="C24" s="6">
        <v>0</v>
      </c>
      <c r="D24" s="43">
        <v>0</v>
      </c>
      <c r="E24" s="43">
        <v>-341</v>
      </c>
      <c r="F24" s="43">
        <v>0</v>
      </c>
      <c r="G24" s="43">
        <v>0</v>
      </c>
    </row>
    <row r="25" spans="1:7" x14ac:dyDescent="0.25">
      <c r="A25" s="10" t="s">
        <v>19</v>
      </c>
      <c r="B25" s="8">
        <f>'[1]Grunnlag - 1A og 1B'!C41</f>
        <v>35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10" t="s">
        <v>20</v>
      </c>
      <c r="B26" s="6">
        <f>'[1]Grunnlag - 1A og 1B'!C71</f>
        <v>-3313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ht="15.75" x14ac:dyDescent="0.25">
      <c r="A27" s="10" t="s">
        <v>21</v>
      </c>
      <c r="B27" s="8"/>
      <c r="C27" s="105"/>
      <c r="D27" s="122"/>
      <c r="E27" s="122"/>
      <c r="F27" s="122"/>
      <c r="G27" s="122"/>
    </row>
    <row r="28" spans="1:7" ht="15.75" x14ac:dyDescent="0.25">
      <c r="A28" s="10" t="s">
        <v>22</v>
      </c>
      <c r="B28" s="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</row>
    <row r="29" spans="1:7" ht="16.5" thickBot="1" x14ac:dyDescent="0.3">
      <c r="A29" s="10" t="s">
        <v>23</v>
      </c>
      <c r="B29" s="6">
        <f>'[1]Grunnlag - 1A og 1B'!C75</f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</row>
    <row r="30" spans="1:7" ht="16.5" thickBot="1" x14ac:dyDescent="0.3">
      <c r="A30" s="107" t="s">
        <v>24</v>
      </c>
      <c r="B30" s="112">
        <f t="shared" ref="B30:G30" si="2">SUM(B21:B29)</f>
        <v>5294</v>
      </c>
      <c r="C30" s="112">
        <f t="shared" si="2"/>
        <v>3371</v>
      </c>
      <c r="D30" s="112">
        <f t="shared" si="2"/>
        <v>1525</v>
      </c>
      <c r="E30" s="108">
        <f t="shared" si="2"/>
        <v>-341</v>
      </c>
      <c r="F30" s="112">
        <f t="shared" si="2"/>
        <v>947</v>
      </c>
      <c r="G30" s="112">
        <f t="shared" si="2"/>
        <v>2600</v>
      </c>
    </row>
    <row r="31" spans="1:7" ht="15.75" x14ac:dyDescent="0.25">
      <c r="A31" s="14" t="s">
        <v>25</v>
      </c>
      <c r="B31" s="4"/>
      <c r="C31" s="103"/>
      <c r="D31" s="31"/>
      <c r="E31" s="31"/>
      <c r="F31" s="31"/>
      <c r="G31" s="31"/>
    </row>
    <row r="32" spans="1:7" ht="15.75" x14ac:dyDescent="0.25">
      <c r="A32" s="15"/>
      <c r="B32" s="4"/>
      <c r="C32" s="103"/>
      <c r="D32" s="31"/>
      <c r="E32" s="31"/>
      <c r="F32" s="31"/>
      <c r="G32" s="31"/>
    </row>
    <row r="33" spans="1:7" ht="15.75" thickBot="1" x14ac:dyDescent="0.3">
      <c r="A33" s="10" t="s">
        <v>26</v>
      </c>
      <c r="B33" s="9">
        <f>'[1]Grunnlag - 1A og 1B'!C43</f>
        <v>929</v>
      </c>
      <c r="C33" s="8">
        <v>1188</v>
      </c>
      <c r="D33" s="8">
        <v>0</v>
      </c>
      <c r="E33" s="8">
        <v>0</v>
      </c>
      <c r="F33" s="8">
        <v>0</v>
      </c>
      <c r="G33" s="8">
        <v>0</v>
      </c>
    </row>
    <row r="34" spans="1:7" ht="16.5" thickBot="1" x14ac:dyDescent="0.3">
      <c r="A34" s="109" t="s">
        <v>27</v>
      </c>
      <c r="B34" s="110">
        <f t="shared" ref="B34:G34" si="3">B11+B17+B30+B33</f>
        <v>-249503</v>
      </c>
      <c r="C34" s="110">
        <f t="shared" si="3"/>
        <v>-250978</v>
      </c>
      <c r="D34" s="110">
        <f t="shared" si="3"/>
        <v>-259181</v>
      </c>
      <c r="E34" s="110">
        <f t="shared" si="3"/>
        <v>-254442</v>
      </c>
      <c r="F34" s="110">
        <f t="shared" si="3"/>
        <v>-251020</v>
      </c>
      <c r="G34" s="110">
        <f t="shared" si="3"/>
        <v>-244139</v>
      </c>
    </row>
    <row r="35" spans="1:7" ht="16.5" thickBot="1" x14ac:dyDescent="0.3">
      <c r="A35" s="16" t="s">
        <v>28</v>
      </c>
      <c r="B35" s="17">
        <f>'Budsjettskjema 1B'!B95</f>
        <v>244032</v>
      </c>
      <c r="C35" s="17">
        <f>'Budsjettskjema 1B'!C95</f>
        <v>250978</v>
      </c>
      <c r="D35" s="17">
        <f>'Budsjettskjema 1B'!D95</f>
        <v>259181</v>
      </c>
      <c r="E35" s="17">
        <f>'Budsjettskjema 1B'!E95</f>
        <v>254442</v>
      </c>
      <c r="F35" s="17">
        <f>'Budsjettskjema 1B'!F95</f>
        <v>251020</v>
      </c>
      <c r="G35" s="17">
        <f>'Budsjettskjema 1B'!G95</f>
        <v>244139</v>
      </c>
    </row>
    <row r="36" spans="1:7" ht="16.5" thickBot="1" x14ac:dyDescent="0.3">
      <c r="A36" s="109" t="s">
        <v>29</v>
      </c>
      <c r="B36" s="110">
        <f t="shared" ref="B36:G36" si="4">SUM(B34:B35)</f>
        <v>-5471</v>
      </c>
      <c r="C36" s="110">
        <f t="shared" si="4"/>
        <v>0</v>
      </c>
      <c r="D36" s="110">
        <f t="shared" si="4"/>
        <v>0</v>
      </c>
      <c r="E36" s="110">
        <f t="shared" si="4"/>
        <v>0</v>
      </c>
      <c r="F36" s="110">
        <f t="shared" si="4"/>
        <v>0</v>
      </c>
      <c r="G36" s="110">
        <f t="shared" si="4"/>
        <v>0</v>
      </c>
    </row>
    <row r="37" spans="1:7" ht="15.75" x14ac:dyDescent="0.25">
      <c r="A37" s="18"/>
      <c r="B37" s="18"/>
      <c r="C37" s="18"/>
      <c r="D37" s="18"/>
      <c r="E37" s="18"/>
      <c r="F37" s="18"/>
      <c r="G37" s="18"/>
    </row>
  </sheetData>
  <mergeCells count="1">
    <mergeCell ref="D3:G3"/>
  </mergeCells>
  <pageMargins left="0.7" right="0.7" top="0.75" bottom="0.75" header="0.3" footer="0.3"/>
  <pageSetup paperSize="9" scale="94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97"/>
  <sheetViews>
    <sheetView topLeftCell="A61" workbookViewId="0">
      <selection activeCell="L76" sqref="L76"/>
    </sheetView>
  </sheetViews>
  <sheetFormatPr baseColWidth="10" defaultRowHeight="15" x14ac:dyDescent="0.25"/>
  <cols>
    <col min="1" max="1" width="36.85546875" customWidth="1"/>
    <col min="2" max="2" width="10.7109375" customWidth="1"/>
    <col min="3" max="3" width="10.42578125" customWidth="1"/>
    <col min="4" max="5" width="10.28515625" customWidth="1"/>
    <col min="6" max="7" width="10.42578125" customWidth="1"/>
  </cols>
  <sheetData>
    <row r="1" spans="1:7" ht="20.25" x14ac:dyDescent="0.3">
      <c r="A1" s="1" t="s">
        <v>158</v>
      </c>
    </row>
    <row r="3" spans="1:7" ht="15.75" x14ac:dyDescent="0.25">
      <c r="A3" s="38" t="s">
        <v>97</v>
      </c>
      <c r="B3" s="2" t="s">
        <v>0</v>
      </c>
      <c r="C3" s="2" t="s">
        <v>1</v>
      </c>
      <c r="D3" s="139" t="s">
        <v>2</v>
      </c>
      <c r="E3" s="140"/>
      <c r="F3" s="140"/>
      <c r="G3" s="141"/>
    </row>
    <row r="4" spans="1:7" ht="16.5" thickBot="1" x14ac:dyDescent="0.3">
      <c r="A4" s="39"/>
      <c r="B4" s="40">
        <v>2016</v>
      </c>
      <c r="C4" s="40" t="s">
        <v>156</v>
      </c>
      <c r="D4" s="41">
        <v>2018</v>
      </c>
      <c r="E4" s="41">
        <v>2019</v>
      </c>
      <c r="F4" s="41">
        <v>2020</v>
      </c>
      <c r="G4" s="41">
        <v>2021</v>
      </c>
    </row>
    <row r="5" spans="1:7" ht="15.75" x14ac:dyDescent="0.25">
      <c r="A5" s="3" t="s">
        <v>30</v>
      </c>
      <c r="B5" s="4"/>
      <c r="C5" s="31"/>
      <c r="D5" s="10"/>
      <c r="E5" s="10"/>
      <c r="F5" s="10"/>
      <c r="G5" s="10"/>
    </row>
    <row r="6" spans="1:7" ht="15.75" x14ac:dyDescent="0.25">
      <c r="A6" s="3"/>
      <c r="B6" s="19"/>
      <c r="C6" s="27"/>
      <c r="D6" s="20"/>
      <c r="E6" s="20"/>
      <c r="F6" s="20"/>
      <c r="G6" s="20"/>
    </row>
    <row r="7" spans="1:7" x14ac:dyDescent="0.25">
      <c r="A7" s="10" t="s">
        <v>31</v>
      </c>
      <c r="B7" s="8">
        <v>2500</v>
      </c>
      <c r="C7" s="27">
        <v>2638</v>
      </c>
      <c r="D7" s="27">
        <v>2641</v>
      </c>
      <c r="E7" s="27">
        <v>2191</v>
      </c>
      <c r="F7" s="27">
        <v>191</v>
      </c>
      <c r="G7" s="34">
        <v>-2809</v>
      </c>
    </row>
    <row r="8" spans="1:7" x14ac:dyDescent="0.25">
      <c r="A8" s="10" t="s">
        <v>32</v>
      </c>
      <c r="B8" s="8">
        <v>3204</v>
      </c>
      <c r="C8" s="27">
        <v>3680</v>
      </c>
      <c r="D8" s="27">
        <v>3782</v>
      </c>
      <c r="E8" s="27">
        <v>3282</v>
      </c>
      <c r="F8" s="27">
        <v>3282</v>
      </c>
      <c r="G8" s="27">
        <v>3282</v>
      </c>
    </row>
    <row r="9" spans="1:7" x14ac:dyDescent="0.25">
      <c r="A9" s="10" t="s">
        <v>33</v>
      </c>
      <c r="B9" s="8">
        <v>3628</v>
      </c>
      <c r="C9" s="27">
        <v>4058</v>
      </c>
      <c r="D9" s="27">
        <v>4175</v>
      </c>
      <c r="E9" s="27">
        <v>4175</v>
      </c>
      <c r="F9" s="27">
        <v>4175</v>
      </c>
      <c r="G9" s="27">
        <v>4175</v>
      </c>
    </row>
    <row r="10" spans="1:7" x14ac:dyDescent="0.25">
      <c r="A10" s="10" t="s">
        <v>34</v>
      </c>
      <c r="B10" s="8">
        <v>4340</v>
      </c>
      <c r="C10" s="27">
        <v>4193</v>
      </c>
      <c r="D10" s="27">
        <v>4344</v>
      </c>
      <c r="E10" s="27">
        <v>3938</v>
      </c>
      <c r="F10" s="27">
        <v>3430</v>
      </c>
      <c r="G10" s="27">
        <v>3355</v>
      </c>
    </row>
    <row r="11" spans="1:7" x14ac:dyDescent="0.25">
      <c r="A11" s="10" t="s">
        <v>35</v>
      </c>
      <c r="B11" s="8">
        <v>7183</v>
      </c>
      <c r="C11" s="27">
        <v>6199</v>
      </c>
      <c r="D11" s="27">
        <v>5730</v>
      </c>
      <c r="E11" s="27">
        <v>5780</v>
      </c>
      <c r="F11" s="27">
        <v>5880</v>
      </c>
      <c r="G11" s="27">
        <v>5980</v>
      </c>
    </row>
    <row r="12" spans="1:7" x14ac:dyDescent="0.25">
      <c r="A12" s="10" t="s">
        <v>151</v>
      </c>
      <c r="B12" s="11">
        <v>83</v>
      </c>
      <c r="C12" s="27">
        <v>192</v>
      </c>
      <c r="D12" s="34">
        <v>-155</v>
      </c>
      <c r="E12" s="34">
        <v>-100</v>
      </c>
      <c r="F12" s="34">
        <v>-100</v>
      </c>
      <c r="G12" s="34">
        <v>-100</v>
      </c>
    </row>
    <row r="13" spans="1:7" x14ac:dyDescent="0.25">
      <c r="A13" s="10" t="s">
        <v>36</v>
      </c>
      <c r="B13" s="8">
        <v>3468</v>
      </c>
      <c r="C13" s="27">
        <v>3619</v>
      </c>
      <c r="D13" s="27">
        <v>3619</v>
      </c>
      <c r="E13" s="27">
        <v>3619</v>
      </c>
      <c r="F13" s="27">
        <v>3619</v>
      </c>
      <c r="G13" s="27">
        <v>3619</v>
      </c>
    </row>
    <row r="14" spans="1:7" ht="15.75" thickBot="1" x14ac:dyDescent="0.3">
      <c r="A14" s="10" t="s">
        <v>37</v>
      </c>
      <c r="B14" s="8">
        <v>5235</v>
      </c>
      <c r="C14" s="27">
        <v>5119</v>
      </c>
      <c r="D14" s="27">
        <v>4541</v>
      </c>
      <c r="E14" s="27">
        <v>4651</v>
      </c>
      <c r="F14" s="27">
        <v>4151</v>
      </c>
      <c r="G14" s="27">
        <v>4121</v>
      </c>
    </row>
    <row r="15" spans="1:7" ht="16.5" thickBot="1" x14ac:dyDescent="0.3">
      <c r="A15" s="107" t="s">
        <v>38</v>
      </c>
      <c r="B15" s="112">
        <f t="shared" ref="B15:G15" si="0">SUM(B7:B14)</f>
        <v>29641</v>
      </c>
      <c r="C15" s="112">
        <f t="shared" si="0"/>
        <v>29698</v>
      </c>
      <c r="D15" s="112">
        <f t="shared" si="0"/>
        <v>28677</v>
      </c>
      <c r="E15" s="112">
        <f t="shared" si="0"/>
        <v>27536</v>
      </c>
      <c r="F15" s="112">
        <f t="shared" si="0"/>
        <v>24628</v>
      </c>
      <c r="G15" s="112">
        <f t="shared" si="0"/>
        <v>21623</v>
      </c>
    </row>
    <row r="16" spans="1:7" x14ac:dyDescent="0.25">
      <c r="A16" s="10" t="s">
        <v>39</v>
      </c>
      <c r="B16" s="8">
        <v>7236</v>
      </c>
      <c r="C16" s="123">
        <v>6788</v>
      </c>
      <c r="D16" s="123">
        <v>5871</v>
      </c>
      <c r="E16" s="123">
        <v>3119</v>
      </c>
      <c r="F16" s="123">
        <v>2179</v>
      </c>
      <c r="G16" s="123">
        <v>1867</v>
      </c>
    </row>
    <row r="17" spans="1:7" x14ac:dyDescent="0.25">
      <c r="A17" s="10" t="s">
        <v>44</v>
      </c>
      <c r="B17" s="8">
        <v>2715</v>
      </c>
      <c r="C17" s="42">
        <v>3478</v>
      </c>
      <c r="D17" s="42">
        <v>3696</v>
      </c>
      <c r="E17" s="42">
        <v>3696</v>
      </c>
      <c r="F17" s="42">
        <v>3696</v>
      </c>
      <c r="G17" s="42">
        <v>3696</v>
      </c>
    </row>
    <row r="18" spans="1:7" x14ac:dyDescent="0.25">
      <c r="A18" s="10" t="s">
        <v>41</v>
      </c>
      <c r="B18" s="8">
        <v>27360</v>
      </c>
      <c r="C18" s="42">
        <v>28199</v>
      </c>
      <c r="D18" s="42">
        <v>29177</v>
      </c>
      <c r="E18" s="42">
        <v>29177</v>
      </c>
      <c r="F18" s="42">
        <v>29177</v>
      </c>
      <c r="G18" s="42">
        <v>29177</v>
      </c>
    </row>
    <row r="19" spans="1:7" x14ac:dyDescent="0.25">
      <c r="A19" s="10" t="s">
        <v>40</v>
      </c>
      <c r="B19" s="8">
        <v>4382</v>
      </c>
      <c r="C19" s="42">
        <v>4482</v>
      </c>
      <c r="D19" s="42">
        <v>4659</v>
      </c>
      <c r="E19" s="42">
        <v>4174</v>
      </c>
      <c r="F19" s="42">
        <v>3498</v>
      </c>
      <c r="G19" s="42">
        <v>3498</v>
      </c>
    </row>
    <row r="20" spans="1:7" x14ac:dyDescent="0.25">
      <c r="A20" s="10" t="s">
        <v>42</v>
      </c>
      <c r="B20" s="8">
        <v>4131</v>
      </c>
      <c r="C20" s="42">
        <v>4494</v>
      </c>
      <c r="D20" s="42">
        <v>4560</v>
      </c>
      <c r="E20" s="42">
        <v>4370</v>
      </c>
      <c r="F20" s="42">
        <v>4110</v>
      </c>
      <c r="G20" s="42">
        <v>4110</v>
      </c>
    </row>
    <row r="21" spans="1:7" x14ac:dyDescent="0.25">
      <c r="A21" s="10" t="s">
        <v>43</v>
      </c>
      <c r="B21" s="8">
        <v>8755</v>
      </c>
      <c r="C21" s="42">
        <v>8934</v>
      </c>
      <c r="D21" s="42">
        <v>9850</v>
      </c>
      <c r="E21" s="42">
        <v>9700</v>
      </c>
      <c r="F21" s="42">
        <v>9550</v>
      </c>
      <c r="G21" s="42">
        <v>9550</v>
      </c>
    </row>
    <row r="22" spans="1:7" ht="15.75" thickBot="1" x14ac:dyDescent="0.3">
      <c r="A22" s="21" t="s">
        <v>45</v>
      </c>
      <c r="B22" s="22">
        <v>1642</v>
      </c>
      <c r="C22" s="42">
        <v>2459</v>
      </c>
      <c r="D22" s="42">
        <v>2672</v>
      </c>
      <c r="E22" s="42">
        <v>2672</v>
      </c>
      <c r="F22" s="42">
        <v>2672</v>
      </c>
      <c r="G22" s="42">
        <v>2672</v>
      </c>
    </row>
    <row r="23" spans="1:7" ht="16.5" thickBot="1" x14ac:dyDescent="0.3">
      <c r="A23" s="107" t="s">
        <v>46</v>
      </c>
      <c r="B23" s="112">
        <f t="shared" ref="B23:G23" si="1">SUM(B16:B22)</f>
        <v>56221</v>
      </c>
      <c r="C23" s="112">
        <f t="shared" si="1"/>
        <v>58834</v>
      </c>
      <c r="D23" s="112">
        <f t="shared" si="1"/>
        <v>60485</v>
      </c>
      <c r="E23" s="112">
        <f t="shared" si="1"/>
        <v>56908</v>
      </c>
      <c r="F23" s="112">
        <f t="shared" si="1"/>
        <v>54882</v>
      </c>
      <c r="G23" s="112">
        <f t="shared" si="1"/>
        <v>54570</v>
      </c>
    </row>
    <row r="24" spans="1:7" x14ac:dyDescent="0.25">
      <c r="A24" s="25" t="s">
        <v>47</v>
      </c>
      <c r="B24" s="26">
        <v>5032</v>
      </c>
      <c r="C24" s="27">
        <v>5828</v>
      </c>
      <c r="D24" s="27">
        <v>5524</v>
      </c>
      <c r="E24" s="27">
        <v>5449</v>
      </c>
      <c r="F24" s="27">
        <v>5449</v>
      </c>
      <c r="G24" s="27">
        <v>5449</v>
      </c>
    </row>
    <row r="25" spans="1:7" x14ac:dyDescent="0.25">
      <c r="A25" s="10" t="s">
        <v>48</v>
      </c>
      <c r="B25" s="8">
        <v>4504</v>
      </c>
      <c r="C25" s="27">
        <v>4057</v>
      </c>
      <c r="D25" s="27">
        <v>4418</v>
      </c>
      <c r="E25" s="27">
        <v>4418</v>
      </c>
      <c r="F25" s="27">
        <v>4418</v>
      </c>
      <c r="G25" s="27">
        <v>4418</v>
      </c>
    </row>
    <row r="26" spans="1:7" x14ac:dyDescent="0.25">
      <c r="A26" s="10" t="s">
        <v>49</v>
      </c>
      <c r="B26" s="8">
        <v>2207</v>
      </c>
      <c r="C26" s="27">
        <v>2537</v>
      </c>
      <c r="D26" s="27">
        <v>2964</v>
      </c>
      <c r="E26" s="27">
        <v>2964</v>
      </c>
      <c r="F26" s="27">
        <v>2964</v>
      </c>
      <c r="G26" s="27">
        <v>2964</v>
      </c>
    </row>
    <row r="27" spans="1:7" x14ac:dyDescent="0.25">
      <c r="A27" s="10" t="s">
        <v>50</v>
      </c>
      <c r="B27" s="8">
        <v>5244</v>
      </c>
      <c r="C27" s="42">
        <v>5835</v>
      </c>
      <c r="D27" s="42">
        <v>6654</v>
      </c>
      <c r="E27" s="42">
        <v>6654</v>
      </c>
      <c r="F27" s="42">
        <v>6654</v>
      </c>
      <c r="G27" s="42">
        <v>6654</v>
      </c>
    </row>
    <row r="28" spans="1:7" ht="15.75" thickBot="1" x14ac:dyDescent="0.3">
      <c r="A28" s="10" t="s">
        <v>51</v>
      </c>
      <c r="B28" s="8">
        <v>3416</v>
      </c>
      <c r="C28" s="42">
        <v>4158</v>
      </c>
      <c r="D28" s="42">
        <v>4444</v>
      </c>
      <c r="E28" s="42">
        <v>4444</v>
      </c>
      <c r="F28" s="42">
        <v>4444</v>
      </c>
      <c r="G28" s="42">
        <v>4444</v>
      </c>
    </row>
    <row r="29" spans="1:7" ht="16.5" thickBot="1" x14ac:dyDescent="0.3">
      <c r="A29" s="107" t="s">
        <v>52</v>
      </c>
      <c r="B29" s="112">
        <f t="shared" ref="B29:G29" si="2">SUM(B24:B28)</f>
        <v>20403</v>
      </c>
      <c r="C29" s="112">
        <f t="shared" si="2"/>
        <v>22415</v>
      </c>
      <c r="D29" s="112">
        <f t="shared" si="2"/>
        <v>24004</v>
      </c>
      <c r="E29" s="112">
        <f t="shared" si="2"/>
        <v>23929</v>
      </c>
      <c r="F29" s="112">
        <f t="shared" si="2"/>
        <v>23929</v>
      </c>
      <c r="G29" s="112">
        <f t="shared" si="2"/>
        <v>23929</v>
      </c>
    </row>
    <row r="30" spans="1:7" ht="15.75" x14ac:dyDescent="0.25">
      <c r="A30" s="28" t="s">
        <v>53</v>
      </c>
      <c r="B30" s="29">
        <v>14832</v>
      </c>
      <c r="C30" s="42">
        <v>18789</v>
      </c>
      <c r="D30" s="42">
        <v>18892</v>
      </c>
      <c r="E30" s="42">
        <v>18892</v>
      </c>
      <c r="F30" s="42">
        <v>18892</v>
      </c>
      <c r="G30" s="42">
        <v>18892</v>
      </c>
    </row>
    <row r="31" spans="1:7" ht="16.5" thickBot="1" x14ac:dyDescent="0.3">
      <c r="A31" s="30" t="s">
        <v>54</v>
      </c>
      <c r="B31" s="9">
        <v>7906</v>
      </c>
      <c r="C31" s="42">
        <v>7665</v>
      </c>
      <c r="D31" s="42">
        <v>8008</v>
      </c>
      <c r="E31" s="42">
        <v>8008</v>
      </c>
      <c r="F31" s="42">
        <v>8008</v>
      </c>
      <c r="G31" s="42">
        <v>8008</v>
      </c>
    </row>
    <row r="32" spans="1:7" ht="16.5" thickBot="1" x14ac:dyDescent="0.3">
      <c r="A32" s="107" t="s">
        <v>55</v>
      </c>
      <c r="B32" s="112">
        <f t="shared" ref="B32:G32" si="3">SUM(B30:B31)</f>
        <v>22738</v>
      </c>
      <c r="C32" s="112">
        <f t="shared" si="3"/>
        <v>26454</v>
      </c>
      <c r="D32" s="112">
        <f t="shared" si="3"/>
        <v>26900</v>
      </c>
      <c r="E32" s="112">
        <f t="shared" si="3"/>
        <v>26900</v>
      </c>
      <c r="F32" s="112">
        <f t="shared" si="3"/>
        <v>26900</v>
      </c>
      <c r="G32" s="112">
        <f t="shared" si="3"/>
        <v>26900</v>
      </c>
    </row>
    <row r="33" spans="1:7" x14ac:dyDescent="0.25">
      <c r="A33" s="36" t="s">
        <v>93</v>
      </c>
      <c r="B33" s="8">
        <v>7750</v>
      </c>
      <c r="C33" s="42">
        <v>8460</v>
      </c>
      <c r="D33" s="42">
        <v>8979</v>
      </c>
      <c r="E33" s="42">
        <v>8979</v>
      </c>
      <c r="F33" s="42">
        <v>9275</v>
      </c>
      <c r="G33" s="42">
        <v>9275</v>
      </c>
    </row>
    <row r="34" spans="1:7" x14ac:dyDescent="0.25">
      <c r="A34" s="10" t="s">
        <v>56</v>
      </c>
      <c r="B34" s="8">
        <v>3171</v>
      </c>
      <c r="C34" s="42">
        <v>3397</v>
      </c>
      <c r="D34" s="42">
        <v>3542</v>
      </c>
      <c r="E34" s="42">
        <v>3542</v>
      </c>
      <c r="F34" s="42">
        <v>3542</v>
      </c>
      <c r="G34" s="42">
        <v>3542</v>
      </c>
    </row>
    <row r="35" spans="1:7" ht="15.75" thickBot="1" x14ac:dyDescent="0.3">
      <c r="A35" s="21" t="s">
        <v>57</v>
      </c>
      <c r="B35" s="22">
        <v>10457</v>
      </c>
      <c r="C35" s="42">
        <v>10341</v>
      </c>
      <c r="D35" s="42">
        <v>11566</v>
      </c>
      <c r="E35" s="42">
        <v>11566</v>
      </c>
      <c r="F35" s="42">
        <v>11566</v>
      </c>
      <c r="G35" s="42">
        <v>11566</v>
      </c>
    </row>
    <row r="36" spans="1:7" ht="16.5" thickBot="1" x14ac:dyDescent="0.3">
      <c r="A36" s="107" t="s">
        <v>58</v>
      </c>
      <c r="B36" s="112">
        <f t="shared" ref="B36:G36" si="4">SUM(B33:B35)</f>
        <v>21378</v>
      </c>
      <c r="C36" s="112">
        <f t="shared" si="4"/>
        <v>22198</v>
      </c>
      <c r="D36" s="112">
        <f t="shared" si="4"/>
        <v>24087</v>
      </c>
      <c r="E36" s="112">
        <f t="shared" si="4"/>
        <v>24087</v>
      </c>
      <c r="F36" s="112">
        <f t="shared" si="4"/>
        <v>24383</v>
      </c>
      <c r="G36" s="112">
        <f t="shared" si="4"/>
        <v>24383</v>
      </c>
    </row>
    <row r="37" spans="1:7" ht="15.75" x14ac:dyDescent="0.25">
      <c r="A37" s="4" t="s">
        <v>59</v>
      </c>
      <c r="B37" s="29">
        <v>996</v>
      </c>
      <c r="C37" s="42">
        <v>1071</v>
      </c>
      <c r="D37" s="42">
        <v>1090</v>
      </c>
      <c r="E37" s="42">
        <v>1090</v>
      </c>
      <c r="F37" s="42">
        <v>1090</v>
      </c>
      <c r="G37" s="42">
        <v>1090</v>
      </c>
    </row>
    <row r="38" spans="1:7" ht="15.75" x14ac:dyDescent="0.25">
      <c r="A38" s="4" t="s">
        <v>61</v>
      </c>
      <c r="B38" s="8">
        <v>13382</v>
      </c>
      <c r="C38" s="42">
        <v>13758</v>
      </c>
      <c r="D38" s="42">
        <v>14396</v>
      </c>
      <c r="E38" s="42">
        <v>14396</v>
      </c>
      <c r="F38" s="42">
        <v>14396</v>
      </c>
      <c r="G38" s="42">
        <v>14396</v>
      </c>
    </row>
    <row r="39" spans="1:7" ht="15.75" x14ac:dyDescent="0.25">
      <c r="A39" s="4" t="s">
        <v>98</v>
      </c>
      <c r="B39" s="8">
        <v>2485</v>
      </c>
      <c r="C39" s="42">
        <v>2488</v>
      </c>
      <c r="D39" s="42">
        <v>2577</v>
      </c>
      <c r="E39" s="42">
        <v>2577</v>
      </c>
      <c r="F39" s="42">
        <v>2577</v>
      </c>
      <c r="G39" s="42">
        <v>2577</v>
      </c>
    </row>
    <row r="40" spans="1:7" ht="15.75" x14ac:dyDescent="0.25">
      <c r="A40" s="4" t="s">
        <v>60</v>
      </c>
      <c r="B40" s="8">
        <v>7587</v>
      </c>
      <c r="C40" s="42">
        <v>5559</v>
      </c>
      <c r="D40" s="42">
        <v>5024</v>
      </c>
      <c r="E40" s="42">
        <v>3245</v>
      </c>
      <c r="F40" s="42">
        <v>3114</v>
      </c>
      <c r="G40" s="42">
        <v>2979</v>
      </c>
    </row>
    <row r="41" spans="1:7" ht="16.5" thickBot="1" x14ac:dyDescent="0.3">
      <c r="A41" s="4" t="s">
        <v>99</v>
      </c>
      <c r="B41" s="9">
        <v>1261</v>
      </c>
      <c r="C41" s="42">
        <v>1681</v>
      </c>
      <c r="D41" s="42">
        <v>1670</v>
      </c>
      <c r="E41" s="42">
        <v>1670</v>
      </c>
      <c r="F41" s="42">
        <v>1670</v>
      </c>
      <c r="G41" s="42">
        <v>1670</v>
      </c>
    </row>
    <row r="42" spans="1:7" ht="16.5" thickBot="1" x14ac:dyDescent="0.3">
      <c r="A42" s="107" t="s">
        <v>62</v>
      </c>
      <c r="B42" s="112">
        <f>SUM(B37:B41)</f>
        <v>25711</v>
      </c>
      <c r="C42" s="112">
        <f>SUM(C37:C41)</f>
        <v>24557</v>
      </c>
      <c r="D42" s="112">
        <f t="shared" ref="D42:G42" si="5">SUM(D37:D41)</f>
        <v>24757</v>
      </c>
      <c r="E42" s="112">
        <f t="shared" si="5"/>
        <v>22978</v>
      </c>
      <c r="F42" s="112">
        <f t="shared" si="5"/>
        <v>22847</v>
      </c>
      <c r="G42" s="112">
        <f t="shared" si="5"/>
        <v>22712</v>
      </c>
    </row>
    <row r="43" spans="1:7" ht="15.75" x14ac:dyDescent="0.25">
      <c r="A43" s="12"/>
      <c r="B43" s="23"/>
      <c r="C43" s="23"/>
      <c r="D43" s="23"/>
      <c r="E43" s="23"/>
      <c r="F43" s="23"/>
      <c r="G43" s="23"/>
    </row>
    <row r="44" spans="1:7" ht="15.75" x14ac:dyDescent="0.25">
      <c r="A44" s="13"/>
      <c r="B44" s="24"/>
      <c r="C44" s="24"/>
      <c r="D44" s="24"/>
      <c r="E44" s="24"/>
      <c r="F44" s="24"/>
      <c r="G44" s="24"/>
    </row>
    <row r="45" spans="1:7" ht="15.75" x14ac:dyDescent="0.25">
      <c r="A45" s="13"/>
      <c r="B45" s="24"/>
      <c r="C45" s="24"/>
      <c r="D45" s="24"/>
      <c r="E45" s="24"/>
      <c r="F45" s="24"/>
      <c r="G45" s="24"/>
    </row>
    <row r="46" spans="1:7" ht="15.75" x14ac:dyDescent="0.25">
      <c r="A46" s="13"/>
      <c r="B46" s="24"/>
      <c r="C46" s="24"/>
      <c r="D46" s="24"/>
      <c r="E46" s="24"/>
      <c r="F46" s="24"/>
      <c r="G46" s="24"/>
    </row>
    <row r="47" spans="1:7" ht="15.75" x14ac:dyDescent="0.25">
      <c r="A47" s="13"/>
      <c r="B47" s="24"/>
      <c r="C47" s="24"/>
      <c r="D47" s="24"/>
      <c r="E47" s="24"/>
      <c r="F47" s="24"/>
      <c r="G47" s="24"/>
    </row>
    <row r="48" spans="1:7" ht="15.75" x14ac:dyDescent="0.25">
      <c r="A48" s="13"/>
      <c r="B48" s="24"/>
      <c r="C48" s="24"/>
      <c r="D48" s="24"/>
      <c r="E48" s="24"/>
      <c r="F48" s="24"/>
      <c r="G48" s="24"/>
    </row>
    <row r="49" spans="1:7" ht="15.75" x14ac:dyDescent="0.25">
      <c r="A49" s="13"/>
      <c r="B49" s="24"/>
      <c r="C49" s="24"/>
      <c r="D49" s="24"/>
      <c r="E49" s="24"/>
      <c r="F49" s="24"/>
      <c r="G49" s="24"/>
    </row>
    <row r="50" spans="1:7" ht="15.75" x14ac:dyDescent="0.25">
      <c r="A50" s="13"/>
      <c r="B50" s="24"/>
      <c r="C50" s="24"/>
      <c r="D50" s="24"/>
      <c r="E50" s="24"/>
      <c r="F50" s="24"/>
      <c r="G50" s="24"/>
    </row>
    <row r="51" spans="1:7" ht="15.75" x14ac:dyDescent="0.25">
      <c r="A51" s="13"/>
      <c r="B51" s="24"/>
      <c r="C51" s="24"/>
      <c r="D51" s="24"/>
      <c r="E51" s="24"/>
      <c r="F51" s="24"/>
      <c r="G51" s="24"/>
    </row>
    <row r="52" spans="1:7" ht="15.75" x14ac:dyDescent="0.25">
      <c r="A52" s="13"/>
      <c r="B52" s="24"/>
      <c r="C52" s="24"/>
      <c r="D52" s="24"/>
      <c r="E52" s="24"/>
      <c r="F52" s="24"/>
      <c r="G52" s="24"/>
    </row>
    <row r="53" spans="1:7" ht="15.75" x14ac:dyDescent="0.25">
      <c r="A53" s="13"/>
      <c r="B53" s="24"/>
      <c r="C53" s="24"/>
      <c r="D53" s="24"/>
      <c r="E53" s="24"/>
      <c r="F53" s="24"/>
      <c r="G53" s="24"/>
    </row>
    <row r="54" spans="1:7" ht="15.75" x14ac:dyDescent="0.25">
      <c r="A54" s="13"/>
      <c r="B54" s="24"/>
      <c r="C54" s="24"/>
      <c r="D54" s="24"/>
      <c r="E54" s="24"/>
      <c r="F54" s="24"/>
      <c r="G54" s="24"/>
    </row>
    <row r="55" spans="1:7" ht="15.75" x14ac:dyDescent="0.25">
      <c r="A55" s="13"/>
      <c r="B55" s="24"/>
      <c r="C55" s="24"/>
      <c r="D55" s="24"/>
      <c r="E55" s="24"/>
      <c r="F55" s="24"/>
      <c r="G55" s="24"/>
    </row>
    <row r="56" spans="1:7" ht="15.75" x14ac:dyDescent="0.25">
      <c r="A56" s="13"/>
      <c r="B56" s="24"/>
      <c r="C56" s="24"/>
      <c r="D56" s="24"/>
      <c r="E56" s="24"/>
      <c r="F56" s="24"/>
      <c r="G56" s="24"/>
    </row>
    <row r="57" spans="1:7" ht="20.25" x14ac:dyDescent="0.3">
      <c r="A57" s="1" t="s">
        <v>158</v>
      </c>
    </row>
    <row r="59" spans="1:7" ht="15.75" x14ac:dyDescent="0.25">
      <c r="A59" s="38" t="s">
        <v>97</v>
      </c>
      <c r="B59" s="2" t="s">
        <v>0</v>
      </c>
      <c r="C59" s="2" t="s">
        <v>1</v>
      </c>
      <c r="D59" s="139" t="s">
        <v>2</v>
      </c>
      <c r="E59" s="140"/>
      <c r="F59" s="140"/>
      <c r="G59" s="141"/>
    </row>
    <row r="60" spans="1:7" ht="16.5" thickBot="1" x14ac:dyDescent="0.3">
      <c r="A60" s="39"/>
      <c r="B60" s="40">
        <v>2016</v>
      </c>
      <c r="C60" s="40" t="s">
        <v>156</v>
      </c>
      <c r="D60" s="41">
        <v>2018</v>
      </c>
      <c r="E60" s="41">
        <v>2019</v>
      </c>
      <c r="F60" s="41">
        <v>2020</v>
      </c>
      <c r="G60" s="41">
        <v>2021</v>
      </c>
    </row>
    <row r="61" spans="1:7" x14ac:dyDescent="0.25">
      <c r="A61" s="10" t="s">
        <v>63</v>
      </c>
      <c r="B61" s="8">
        <v>1954</v>
      </c>
      <c r="C61" s="42">
        <v>2183</v>
      </c>
      <c r="D61" s="42">
        <v>2163</v>
      </c>
      <c r="E61" s="42">
        <v>2049</v>
      </c>
      <c r="F61" s="42">
        <v>2049</v>
      </c>
      <c r="G61" s="42">
        <v>2049</v>
      </c>
    </row>
    <row r="62" spans="1:7" x14ac:dyDescent="0.25">
      <c r="A62" s="10" t="s">
        <v>64</v>
      </c>
      <c r="B62" s="8">
        <v>5058</v>
      </c>
      <c r="C62" s="42">
        <v>4187</v>
      </c>
      <c r="D62" s="42">
        <v>4374</v>
      </c>
      <c r="E62" s="42">
        <v>4374</v>
      </c>
      <c r="F62" s="42">
        <v>4374</v>
      </c>
      <c r="G62" s="42">
        <v>4374</v>
      </c>
    </row>
    <row r="63" spans="1:7" x14ac:dyDescent="0.25">
      <c r="A63" s="10" t="s">
        <v>154</v>
      </c>
      <c r="B63" s="6">
        <v>-551</v>
      </c>
      <c r="C63" s="34">
        <v>-3089</v>
      </c>
      <c r="D63" s="34">
        <v>-3869</v>
      </c>
      <c r="E63" s="34">
        <v>-2869</v>
      </c>
      <c r="F63" s="34">
        <v>-1119</v>
      </c>
      <c r="G63" s="34">
        <v>0</v>
      </c>
    </row>
    <row r="64" spans="1:7" x14ac:dyDescent="0.25">
      <c r="A64" s="10" t="s">
        <v>65</v>
      </c>
      <c r="B64" s="8">
        <v>1325</v>
      </c>
      <c r="C64" s="42">
        <v>1487</v>
      </c>
      <c r="D64" s="42">
        <v>1518</v>
      </c>
      <c r="E64" s="42">
        <v>1518</v>
      </c>
      <c r="F64" s="42">
        <v>1518</v>
      </c>
      <c r="G64" s="42">
        <v>1518</v>
      </c>
    </row>
    <row r="65" spans="1:7" x14ac:dyDescent="0.25">
      <c r="A65" s="10" t="s">
        <v>66</v>
      </c>
      <c r="B65" s="8">
        <v>372</v>
      </c>
      <c r="C65" s="42">
        <v>443</v>
      </c>
      <c r="D65" s="42">
        <v>463</v>
      </c>
      <c r="E65" s="42">
        <v>463</v>
      </c>
      <c r="F65" s="42">
        <v>463</v>
      </c>
      <c r="G65" s="42">
        <v>463</v>
      </c>
    </row>
    <row r="66" spans="1:7" x14ac:dyDescent="0.25">
      <c r="A66" s="10" t="s">
        <v>67</v>
      </c>
      <c r="B66" s="8">
        <v>9752</v>
      </c>
      <c r="C66" s="42">
        <v>9537</v>
      </c>
      <c r="D66" s="42">
        <v>9563</v>
      </c>
      <c r="E66" s="42">
        <v>9563</v>
      </c>
      <c r="F66" s="42">
        <v>9563</v>
      </c>
      <c r="G66" s="42">
        <v>9563</v>
      </c>
    </row>
    <row r="67" spans="1:7" x14ac:dyDescent="0.25">
      <c r="A67" s="10" t="s">
        <v>68</v>
      </c>
      <c r="B67" s="8">
        <v>2025</v>
      </c>
      <c r="C67" s="42">
        <v>1888</v>
      </c>
      <c r="D67" s="42">
        <v>2303</v>
      </c>
      <c r="E67" s="42">
        <v>2303</v>
      </c>
      <c r="F67" s="42">
        <v>2303</v>
      </c>
      <c r="G67" s="42">
        <v>2303</v>
      </c>
    </row>
    <row r="68" spans="1:7" x14ac:dyDescent="0.25">
      <c r="A68" s="10" t="s">
        <v>69</v>
      </c>
      <c r="B68" s="8">
        <v>1626</v>
      </c>
      <c r="C68" s="42">
        <v>1846</v>
      </c>
      <c r="D68" s="42">
        <v>1890</v>
      </c>
      <c r="E68" s="42">
        <v>1890</v>
      </c>
      <c r="F68" s="42">
        <v>1890</v>
      </c>
      <c r="G68" s="42">
        <v>1890</v>
      </c>
    </row>
    <row r="69" spans="1:7" x14ac:dyDescent="0.25">
      <c r="A69" s="10" t="s">
        <v>70</v>
      </c>
      <c r="B69" s="8">
        <v>644</v>
      </c>
      <c r="C69" s="42">
        <v>702</v>
      </c>
      <c r="D69" s="42">
        <v>700</v>
      </c>
      <c r="E69" s="42">
        <v>700</v>
      </c>
      <c r="F69" s="42">
        <v>700</v>
      </c>
      <c r="G69" s="42">
        <v>700</v>
      </c>
    </row>
    <row r="70" spans="1:7" ht="15.75" thickBot="1" x14ac:dyDescent="0.3">
      <c r="A70" s="21" t="s">
        <v>71</v>
      </c>
      <c r="B70" s="7">
        <v>-6921</v>
      </c>
      <c r="C70" s="34">
        <v>-3238</v>
      </c>
      <c r="D70" s="34">
        <v>-2556</v>
      </c>
      <c r="E70" s="34">
        <v>0</v>
      </c>
      <c r="F70" s="34">
        <v>0</v>
      </c>
      <c r="G70" s="34">
        <v>0</v>
      </c>
    </row>
    <row r="71" spans="1:7" ht="16.5" thickBot="1" x14ac:dyDescent="0.3">
      <c r="A71" s="107" t="s">
        <v>72</v>
      </c>
      <c r="B71" s="112">
        <f t="shared" ref="B71:G71" si="6">SUM(B61:B70)</f>
        <v>15284</v>
      </c>
      <c r="C71" s="112">
        <f t="shared" si="6"/>
        <v>15946</v>
      </c>
      <c r="D71" s="112">
        <f t="shared" si="6"/>
        <v>16549</v>
      </c>
      <c r="E71" s="112">
        <f t="shared" si="6"/>
        <v>19991</v>
      </c>
      <c r="F71" s="112">
        <f t="shared" si="6"/>
        <v>21741</v>
      </c>
      <c r="G71" s="112">
        <f t="shared" si="6"/>
        <v>22860</v>
      </c>
    </row>
    <row r="72" spans="1:7" ht="15.75" thickBot="1" x14ac:dyDescent="0.3">
      <c r="A72" s="32" t="s">
        <v>95</v>
      </c>
      <c r="B72" s="33">
        <v>4271</v>
      </c>
      <c r="C72" s="42">
        <v>4054</v>
      </c>
      <c r="D72" s="42">
        <v>4048</v>
      </c>
      <c r="E72" s="42">
        <v>4048</v>
      </c>
      <c r="F72" s="42">
        <v>4048</v>
      </c>
      <c r="G72" s="42">
        <v>4048</v>
      </c>
    </row>
    <row r="73" spans="1:7" ht="16.5" thickBot="1" x14ac:dyDescent="0.3">
      <c r="A73" s="107" t="s">
        <v>73</v>
      </c>
      <c r="B73" s="112">
        <f>SUM(B72)</f>
        <v>4271</v>
      </c>
      <c r="C73" s="112">
        <f t="shared" ref="C73:G73" si="7">SUM(C72)</f>
        <v>4054</v>
      </c>
      <c r="D73" s="112">
        <f t="shared" si="7"/>
        <v>4048</v>
      </c>
      <c r="E73" s="112">
        <f t="shared" si="7"/>
        <v>4048</v>
      </c>
      <c r="F73" s="112">
        <f t="shared" si="7"/>
        <v>4048</v>
      </c>
      <c r="G73" s="112">
        <f t="shared" si="7"/>
        <v>4048</v>
      </c>
    </row>
    <row r="74" spans="1:7" x14ac:dyDescent="0.25">
      <c r="A74" s="10" t="s">
        <v>74</v>
      </c>
      <c r="B74" s="8">
        <v>4706</v>
      </c>
      <c r="C74" s="42">
        <v>4542</v>
      </c>
      <c r="D74" s="42">
        <v>4782</v>
      </c>
      <c r="E74" s="42">
        <v>4688</v>
      </c>
      <c r="F74" s="42">
        <v>4088</v>
      </c>
      <c r="G74" s="42">
        <v>4088</v>
      </c>
    </row>
    <row r="75" spans="1:7" ht="15.75" thickBot="1" x14ac:dyDescent="0.3">
      <c r="A75" s="21" t="s">
        <v>75</v>
      </c>
      <c r="B75" s="22">
        <v>6088</v>
      </c>
      <c r="C75" s="42">
        <v>7099</v>
      </c>
      <c r="D75" s="42">
        <v>6438</v>
      </c>
      <c r="E75" s="42">
        <v>6294</v>
      </c>
      <c r="F75" s="42">
        <v>5994</v>
      </c>
      <c r="G75" s="42">
        <v>5994</v>
      </c>
    </row>
    <row r="76" spans="1:7" ht="16.5" thickBot="1" x14ac:dyDescent="0.3">
      <c r="A76" s="107" t="s">
        <v>76</v>
      </c>
      <c r="B76" s="112">
        <f t="shared" ref="B76:G76" si="8">SUM(B74:B75)</f>
        <v>10794</v>
      </c>
      <c r="C76" s="112">
        <f t="shared" si="8"/>
        <v>11641</v>
      </c>
      <c r="D76" s="112">
        <f t="shared" si="8"/>
        <v>11220</v>
      </c>
      <c r="E76" s="112">
        <f t="shared" si="8"/>
        <v>10982</v>
      </c>
      <c r="F76" s="112">
        <f t="shared" si="8"/>
        <v>10082</v>
      </c>
      <c r="G76" s="112">
        <f t="shared" si="8"/>
        <v>10082</v>
      </c>
    </row>
    <row r="77" spans="1:7" x14ac:dyDescent="0.25">
      <c r="A77" s="32" t="s">
        <v>77</v>
      </c>
      <c r="B77" s="33">
        <v>15215</v>
      </c>
      <c r="C77" s="42">
        <v>14898</v>
      </c>
      <c r="D77" s="42">
        <v>13226</v>
      </c>
      <c r="E77" s="42">
        <v>13126</v>
      </c>
      <c r="F77" s="42">
        <v>12084</v>
      </c>
      <c r="G77" s="42">
        <v>12085</v>
      </c>
    </row>
    <row r="78" spans="1:7" ht="15.75" thickBot="1" x14ac:dyDescent="0.3">
      <c r="A78" s="10" t="s">
        <v>78</v>
      </c>
      <c r="B78" s="8">
        <v>12453</v>
      </c>
      <c r="C78" s="42">
        <v>13638</v>
      </c>
      <c r="D78" s="42">
        <v>13098</v>
      </c>
      <c r="E78" s="42">
        <v>12298</v>
      </c>
      <c r="F78" s="42">
        <v>14046</v>
      </c>
      <c r="G78" s="42">
        <v>9522</v>
      </c>
    </row>
    <row r="79" spans="1:7" ht="16.5" thickBot="1" x14ac:dyDescent="0.3">
      <c r="A79" s="107" t="s">
        <v>79</v>
      </c>
      <c r="B79" s="112">
        <f t="shared" ref="B79:G79" si="9">SUM(B77:B78)</f>
        <v>27668</v>
      </c>
      <c r="C79" s="112">
        <f t="shared" si="9"/>
        <v>28536</v>
      </c>
      <c r="D79" s="112">
        <f t="shared" si="9"/>
        <v>26324</v>
      </c>
      <c r="E79" s="112">
        <f t="shared" si="9"/>
        <v>25424</v>
      </c>
      <c r="F79" s="112">
        <f t="shared" si="9"/>
        <v>26130</v>
      </c>
      <c r="G79" s="112">
        <f t="shared" si="9"/>
        <v>21607</v>
      </c>
    </row>
    <row r="80" spans="1:7" x14ac:dyDescent="0.25">
      <c r="A80" s="10" t="s">
        <v>80</v>
      </c>
      <c r="B80" s="6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</row>
    <row r="81" spans="1:7" x14ac:dyDescent="0.25">
      <c r="A81" s="10" t="s">
        <v>96</v>
      </c>
      <c r="B81" s="8">
        <v>2488</v>
      </c>
      <c r="C81" s="27">
        <v>0</v>
      </c>
      <c r="D81" s="27"/>
      <c r="E81" s="27"/>
      <c r="F81" s="27"/>
      <c r="G81" s="27"/>
    </row>
    <row r="82" spans="1:7" x14ac:dyDescent="0.25">
      <c r="A82" s="10" t="s">
        <v>81</v>
      </c>
      <c r="B82" s="8">
        <v>0</v>
      </c>
      <c r="C82" s="27"/>
      <c r="D82" s="27"/>
      <c r="E82" s="27"/>
      <c r="F82" s="27"/>
      <c r="G82" s="27"/>
    </row>
    <row r="83" spans="1:7" x14ac:dyDescent="0.25">
      <c r="A83" s="10" t="s">
        <v>82</v>
      </c>
      <c r="B83" s="11">
        <v>0</v>
      </c>
      <c r="C83" s="27"/>
      <c r="D83" s="27"/>
      <c r="E83" s="27"/>
      <c r="F83" s="27"/>
      <c r="G83" s="27"/>
    </row>
    <row r="84" spans="1:7" x14ac:dyDescent="0.25">
      <c r="A84" s="31" t="s">
        <v>83</v>
      </c>
      <c r="B84" s="11">
        <v>0</v>
      </c>
      <c r="C84" s="27"/>
      <c r="D84" s="27"/>
      <c r="E84" s="27"/>
      <c r="F84" s="27"/>
      <c r="G84" s="27"/>
    </row>
    <row r="85" spans="1:7" x14ac:dyDescent="0.25">
      <c r="A85" s="10" t="s">
        <v>84</v>
      </c>
      <c r="B85" s="6">
        <v>-2679</v>
      </c>
      <c r="C85" s="34">
        <v>-3228</v>
      </c>
      <c r="D85" s="34">
        <v>-3660</v>
      </c>
      <c r="E85" s="34">
        <v>-4432</v>
      </c>
      <c r="F85" s="34">
        <v>-4650</v>
      </c>
      <c r="G85" s="34">
        <v>-4663</v>
      </c>
    </row>
    <row r="86" spans="1:7" x14ac:dyDescent="0.25">
      <c r="A86" s="10" t="s">
        <v>85</v>
      </c>
      <c r="B86" s="11">
        <v>0</v>
      </c>
      <c r="C86" s="34"/>
      <c r="D86" s="34"/>
      <c r="E86" s="34"/>
      <c r="F86" s="34"/>
      <c r="G86" s="34"/>
    </row>
    <row r="87" spans="1:7" x14ac:dyDescent="0.25">
      <c r="A87" s="10" t="s">
        <v>86</v>
      </c>
      <c r="B87" s="11">
        <v>0</v>
      </c>
      <c r="C87" s="34">
        <v>-609</v>
      </c>
      <c r="D87" s="34">
        <v>-609</v>
      </c>
      <c r="E87" s="34">
        <v>-609</v>
      </c>
      <c r="F87" s="34">
        <v>-609</v>
      </c>
      <c r="G87" s="34">
        <v>-609</v>
      </c>
    </row>
    <row r="88" spans="1:7" x14ac:dyDescent="0.25">
      <c r="A88" s="10" t="s">
        <v>87</v>
      </c>
      <c r="B88" s="11">
        <v>9873</v>
      </c>
      <c r="C88" s="27">
        <v>10354</v>
      </c>
      <c r="D88" s="27">
        <v>10470</v>
      </c>
      <c r="E88" s="27">
        <v>10770</v>
      </c>
      <c r="F88" s="27">
        <v>10770</v>
      </c>
      <c r="G88" s="27">
        <v>10770</v>
      </c>
    </row>
    <row r="89" spans="1:7" x14ac:dyDescent="0.25">
      <c r="A89" s="10" t="s">
        <v>152</v>
      </c>
      <c r="B89" s="11">
        <v>47</v>
      </c>
      <c r="C89" s="27"/>
      <c r="D89" s="27"/>
      <c r="E89" s="27"/>
      <c r="F89" s="27"/>
      <c r="G89" s="27"/>
    </row>
    <row r="90" spans="1:7" x14ac:dyDescent="0.25">
      <c r="A90" s="10" t="s">
        <v>88</v>
      </c>
      <c r="B90" s="11">
        <v>0</v>
      </c>
      <c r="C90" s="34"/>
      <c r="D90" s="34"/>
      <c r="E90" s="34"/>
      <c r="F90" s="34"/>
      <c r="G90" s="34"/>
    </row>
    <row r="91" spans="1:7" x14ac:dyDescent="0.25">
      <c r="A91" s="10" t="s">
        <v>153</v>
      </c>
      <c r="B91" s="11">
        <v>23</v>
      </c>
      <c r="C91" s="27">
        <v>128</v>
      </c>
      <c r="D91" s="27">
        <v>129</v>
      </c>
      <c r="E91" s="27">
        <v>130</v>
      </c>
      <c r="F91" s="27">
        <v>139</v>
      </c>
      <c r="G91" s="27">
        <v>127</v>
      </c>
    </row>
    <row r="92" spans="1:7" x14ac:dyDescent="0.25">
      <c r="A92" s="10" t="s">
        <v>89</v>
      </c>
      <c r="B92" s="11">
        <v>0</v>
      </c>
      <c r="C92" s="34">
        <v>0</v>
      </c>
      <c r="D92" s="27">
        <v>5800</v>
      </c>
      <c r="E92" s="27">
        <v>5800</v>
      </c>
      <c r="F92" s="27">
        <v>5800</v>
      </c>
      <c r="G92" s="27">
        <v>5800</v>
      </c>
    </row>
    <row r="93" spans="1:7" ht="15.75" thickBot="1" x14ac:dyDescent="0.3">
      <c r="A93" s="35" t="s">
        <v>90</v>
      </c>
      <c r="B93" s="37">
        <v>171</v>
      </c>
      <c r="C93" s="27"/>
      <c r="D93" s="27"/>
      <c r="E93" s="27"/>
      <c r="F93" s="27"/>
      <c r="G93" s="27"/>
    </row>
    <row r="94" spans="1:7" ht="16.5" thickBot="1" x14ac:dyDescent="0.3">
      <c r="A94" s="107" t="s">
        <v>91</v>
      </c>
      <c r="B94" s="112">
        <f t="shared" ref="B94:G94" si="10">SUM(B80:B93)</f>
        <v>9923</v>
      </c>
      <c r="C94" s="112">
        <f t="shared" si="10"/>
        <v>6645</v>
      </c>
      <c r="D94" s="112">
        <f t="shared" si="10"/>
        <v>12130</v>
      </c>
      <c r="E94" s="112">
        <f t="shared" si="10"/>
        <v>11659</v>
      </c>
      <c r="F94" s="112">
        <f t="shared" si="10"/>
        <v>11450</v>
      </c>
      <c r="G94" s="112">
        <f t="shared" si="10"/>
        <v>11425</v>
      </c>
    </row>
    <row r="95" spans="1:7" ht="16.5" thickBot="1" x14ac:dyDescent="0.3">
      <c r="A95" s="16" t="s">
        <v>92</v>
      </c>
      <c r="B95" s="17">
        <f t="shared" ref="B95:G95" si="11">SUM(B15,B23,B29,B32,B36,B42,B71,B73,B76,B79,B94)</f>
        <v>244032</v>
      </c>
      <c r="C95" s="17">
        <f t="shared" si="11"/>
        <v>250978</v>
      </c>
      <c r="D95" s="17">
        <f t="shared" si="11"/>
        <v>259181</v>
      </c>
      <c r="E95" s="17">
        <f t="shared" si="11"/>
        <v>254442</v>
      </c>
      <c r="F95" s="17">
        <f t="shared" si="11"/>
        <v>251020</v>
      </c>
      <c r="G95" s="17">
        <f t="shared" si="11"/>
        <v>244139</v>
      </c>
    </row>
    <row r="97" spans="2:7" x14ac:dyDescent="0.25">
      <c r="B97" s="86">
        <f>B95-B94</f>
        <v>234109</v>
      </c>
      <c r="C97" s="86">
        <f t="shared" ref="C97:G97" si="12">C95-C94</f>
        <v>244333</v>
      </c>
      <c r="D97" s="86">
        <f t="shared" si="12"/>
        <v>247051</v>
      </c>
      <c r="E97" s="86">
        <f t="shared" si="12"/>
        <v>242783</v>
      </c>
      <c r="F97" s="86">
        <f t="shared" si="12"/>
        <v>239570</v>
      </c>
      <c r="G97" s="86">
        <f t="shared" si="12"/>
        <v>232714</v>
      </c>
    </row>
  </sheetData>
  <mergeCells count="2">
    <mergeCell ref="D3:G3"/>
    <mergeCell ref="D59:G59"/>
  </mergeCells>
  <pageMargins left="0.7" right="0.7" top="0.75" bottom="0.75" header="0.3" footer="0.3"/>
  <pageSetup paperSize="9" scale="8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61"/>
  <sheetViews>
    <sheetView tabSelected="1" topLeftCell="B1" zoomScaleNormal="100" workbookViewId="0">
      <selection activeCell="O1" sqref="O1:O1048576"/>
    </sheetView>
  </sheetViews>
  <sheetFormatPr baseColWidth="10" defaultRowHeight="15" x14ac:dyDescent="0.25"/>
  <cols>
    <col min="1" max="1" width="42.5703125" customWidth="1"/>
    <col min="4" max="7" width="11.85546875" bestFit="1" customWidth="1"/>
  </cols>
  <sheetData>
    <row r="1" spans="1:7" ht="21" x14ac:dyDescent="0.35">
      <c r="A1" s="83" t="s">
        <v>157</v>
      </c>
      <c r="B1" s="83"/>
      <c r="C1" s="84"/>
      <c r="D1" s="84"/>
      <c r="E1" s="85"/>
    </row>
    <row r="2" spans="1:7" x14ac:dyDescent="0.25">
      <c r="A2" s="44"/>
      <c r="B2" s="44"/>
      <c r="C2" s="44"/>
      <c r="D2" s="44"/>
    </row>
    <row r="3" spans="1:7" x14ac:dyDescent="0.25">
      <c r="A3" s="44"/>
      <c r="B3" s="44"/>
      <c r="C3" s="44"/>
      <c r="D3" s="44"/>
    </row>
    <row r="4" spans="1:7" ht="15.75" x14ac:dyDescent="0.25">
      <c r="A4" s="38" t="s">
        <v>97</v>
      </c>
      <c r="B4" s="2" t="s">
        <v>0</v>
      </c>
      <c r="C4" s="2" t="s">
        <v>1</v>
      </c>
      <c r="D4" s="139" t="s">
        <v>2</v>
      </c>
      <c r="E4" s="140"/>
      <c r="F4" s="140"/>
      <c r="G4" s="141"/>
    </row>
    <row r="5" spans="1:7" ht="16.5" thickBot="1" x14ac:dyDescent="0.3">
      <c r="A5" s="39"/>
      <c r="B5" s="40">
        <v>2016</v>
      </c>
      <c r="C5" s="40" t="s">
        <v>156</v>
      </c>
      <c r="D5" s="41">
        <v>2018</v>
      </c>
      <c r="E5" s="41">
        <v>2019</v>
      </c>
      <c r="F5" s="41">
        <v>2020</v>
      </c>
      <c r="G5" s="41">
        <v>2021</v>
      </c>
    </row>
    <row r="6" spans="1:7" ht="15.75" x14ac:dyDescent="0.25">
      <c r="A6" s="82" t="s">
        <v>100</v>
      </c>
      <c r="B6" s="113"/>
      <c r="C6" s="97"/>
      <c r="D6" s="124"/>
      <c r="E6" s="125"/>
      <c r="F6" s="124"/>
      <c r="G6" s="124"/>
    </row>
    <row r="7" spans="1:7" x14ac:dyDescent="0.25">
      <c r="A7" s="15"/>
      <c r="B7" s="114"/>
      <c r="C7" s="98"/>
      <c r="D7" s="126"/>
      <c r="E7" s="127"/>
      <c r="F7" s="126"/>
      <c r="G7" s="126"/>
    </row>
    <row r="8" spans="1:7" x14ac:dyDescent="0.25">
      <c r="A8" s="10" t="s">
        <v>101</v>
      </c>
      <c r="B8" s="6">
        <v>-8447</v>
      </c>
      <c r="C8" s="6">
        <v>-13198</v>
      </c>
      <c r="D8" s="6">
        <v>-13489</v>
      </c>
      <c r="E8" s="6">
        <v>-13617</v>
      </c>
      <c r="F8" s="6">
        <v>-13748</v>
      </c>
      <c r="G8" s="6">
        <v>-13883</v>
      </c>
    </row>
    <row r="9" spans="1:7" x14ac:dyDescent="0.25">
      <c r="A9" s="10" t="s">
        <v>102</v>
      </c>
      <c r="B9" s="6">
        <v>-35130</v>
      </c>
      <c r="C9" s="6">
        <v>-38083</v>
      </c>
      <c r="D9" s="6">
        <v>-41174</v>
      </c>
      <c r="E9" s="6">
        <v>-41965</v>
      </c>
      <c r="F9" s="6">
        <v>-43131</v>
      </c>
      <c r="G9" s="6">
        <v>-43840</v>
      </c>
    </row>
    <row r="10" spans="1:7" x14ac:dyDescent="0.25">
      <c r="A10" s="10" t="s">
        <v>103</v>
      </c>
      <c r="B10" s="6">
        <v>-32181</v>
      </c>
      <c r="C10" s="6">
        <v>-15345</v>
      </c>
      <c r="D10" s="6">
        <v>-14864</v>
      </c>
      <c r="E10" s="6">
        <v>-15118</v>
      </c>
      <c r="F10" s="6">
        <v>-13768</v>
      </c>
      <c r="G10" s="6">
        <v>-13768</v>
      </c>
    </row>
    <row r="11" spans="1:7" x14ac:dyDescent="0.25">
      <c r="A11" s="10" t="s">
        <v>104</v>
      </c>
      <c r="B11" s="6">
        <v>-149958</v>
      </c>
      <c r="C11" s="6">
        <v>-155300</v>
      </c>
      <c r="D11" s="6">
        <v>-161433</v>
      </c>
      <c r="E11" s="6">
        <v>-160915</v>
      </c>
      <c r="F11" s="6">
        <v>-161068</v>
      </c>
      <c r="G11" s="6">
        <v>-155929</v>
      </c>
    </row>
    <row r="12" spans="1:7" x14ac:dyDescent="0.25">
      <c r="A12" s="10" t="s">
        <v>105</v>
      </c>
      <c r="B12" s="6">
        <v>-29671</v>
      </c>
      <c r="C12" s="6">
        <v>-25113</v>
      </c>
      <c r="D12" s="6">
        <v>-23090</v>
      </c>
      <c r="E12" s="6">
        <v>-16714</v>
      </c>
      <c r="F12" s="6">
        <v>-11233</v>
      </c>
      <c r="G12" s="6">
        <v>-7073</v>
      </c>
    </row>
    <row r="13" spans="1:7" x14ac:dyDescent="0.25">
      <c r="A13" s="10" t="s">
        <v>106</v>
      </c>
      <c r="B13" s="6">
        <v>-1591</v>
      </c>
      <c r="C13" s="6">
        <v>-1525</v>
      </c>
      <c r="D13" s="6">
        <v>-1925</v>
      </c>
      <c r="E13" s="6">
        <v>-1325</v>
      </c>
      <c r="F13" s="6">
        <v>-1029</v>
      </c>
      <c r="G13" s="6">
        <v>-1029</v>
      </c>
    </row>
    <row r="14" spans="1:7" x14ac:dyDescent="0.25">
      <c r="A14" s="10" t="s">
        <v>4</v>
      </c>
      <c r="B14" s="6">
        <v>-85813</v>
      </c>
      <c r="C14" s="6">
        <v>-82350</v>
      </c>
      <c r="D14" s="6">
        <v>-88073</v>
      </c>
      <c r="E14" s="6">
        <v>-88073</v>
      </c>
      <c r="F14" s="6">
        <v>-88073</v>
      </c>
      <c r="G14" s="6">
        <v>-88073</v>
      </c>
    </row>
    <row r="15" spans="1:7" x14ac:dyDescent="0.25">
      <c r="A15" s="10" t="s">
        <v>107</v>
      </c>
      <c r="B15" s="6">
        <v>-37471</v>
      </c>
      <c r="C15" s="6">
        <v>-37187</v>
      </c>
      <c r="D15" s="6">
        <v>-30687</v>
      </c>
      <c r="E15" s="6">
        <v>-30687</v>
      </c>
      <c r="F15" s="6">
        <v>-30687</v>
      </c>
      <c r="G15" s="6">
        <v>-30687</v>
      </c>
    </row>
    <row r="16" spans="1:7" ht="15.75" thickBot="1" x14ac:dyDescent="0.3">
      <c r="A16" s="46" t="s">
        <v>108</v>
      </c>
      <c r="B16" s="47">
        <v>-9873</v>
      </c>
      <c r="C16" s="47">
        <v>-10354</v>
      </c>
      <c r="D16" s="128">
        <v>-10470</v>
      </c>
      <c r="E16" s="128">
        <v>-10770</v>
      </c>
      <c r="F16" s="128">
        <v>-10770</v>
      </c>
      <c r="G16" s="128">
        <v>-10770</v>
      </c>
    </row>
    <row r="17" spans="1:7" ht="15.75" thickBot="1" x14ac:dyDescent="0.3">
      <c r="A17" s="48" t="s">
        <v>109</v>
      </c>
      <c r="B17" s="49">
        <f t="shared" ref="B17:G17" si="0">(SUM(B8:B15))</f>
        <v>-380262</v>
      </c>
      <c r="C17" s="49">
        <f t="shared" si="0"/>
        <v>-368101</v>
      </c>
      <c r="D17" s="49">
        <f t="shared" si="0"/>
        <v>-374735</v>
      </c>
      <c r="E17" s="49">
        <f t="shared" si="0"/>
        <v>-368414</v>
      </c>
      <c r="F17" s="49">
        <f t="shared" si="0"/>
        <v>-362737</v>
      </c>
      <c r="G17" s="49">
        <f t="shared" si="0"/>
        <v>-354282</v>
      </c>
    </row>
    <row r="18" spans="1:7" ht="15.75" x14ac:dyDescent="0.25">
      <c r="A18" s="50" t="s">
        <v>110</v>
      </c>
      <c r="B18" s="51"/>
      <c r="C18" s="99"/>
      <c r="D18" s="32"/>
      <c r="E18" s="52"/>
      <c r="F18" s="32"/>
      <c r="G18" s="32"/>
    </row>
    <row r="19" spans="1:7" x14ac:dyDescent="0.25">
      <c r="A19" s="53"/>
      <c r="B19" s="54"/>
      <c r="C19" s="31"/>
      <c r="D19" s="10"/>
      <c r="E19" s="54"/>
      <c r="F19" s="10"/>
      <c r="G19" s="10"/>
    </row>
    <row r="20" spans="1:7" x14ac:dyDescent="0.25">
      <c r="A20" s="54" t="s">
        <v>111</v>
      </c>
      <c r="B20" s="8">
        <v>197668</v>
      </c>
      <c r="C20" s="8">
        <v>195413</v>
      </c>
      <c r="D20" s="8">
        <v>199654</v>
      </c>
      <c r="E20" s="56">
        <v>196938</v>
      </c>
      <c r="F20" s="8">
        <v>192761</v>
      </c>
      <c r="G20" s="8">
        <v>190642</v>
      </c>
    </row>
    <row r="21" spans="1:7" x14ac:dyDescent="0.25">
      <c r="A21" s="10" t="s">
        <v>112</v>
      </c>
      <c r="B21" s="8">
        <v>33448</v>
      </c>
      <c r="C21" s="8">
        <v>40689</v>
      </c>
      <c r="D21" s="8">
        <v>44249</v>
      </c>
      <c r="E21" s="56">
        <v>43741</v>
      </c>
      <c r="F21" s="8">
        <v>43338</v>
      </c>
      <c r="G21" s="8">
        <v>43088</v>
      </c>
    </row>
    <row r="22" spans="1:7" x14ac:dyDescent="0.25">
      <c r="A22" s="10" t="s">
        <v>113</v>
      </c>
      <c r="B22" s="8">
        <v>56521</v>
      </c>
      <c r="C22" s="8">
        <v>59537</v>
      </c>
      <c r="D22" s="8">
        <v>58680</v>
      </c>
      <c r="E22" s="56">
        <v>57363</v>
      </c>
      <c r="F22" s="8">
        <v>56719</v>
      </c>
      <c r="G22" s="8">
        <v>50429</v>
      </c>
    </row>
    <row r="23" spans="1:7" x14ac:dyDescent="0.25">
      <c r="A23" s="10" t="s">
        <v>114</v>
      </c>
      <c r="B23" s="8">
        <v>21807</v>
      </c>
      <c r="C23" s="8">
        <v>20932</v>
      </c>
      <c r="D23" s="8">
        <v>20437</v>
      </c>
      <c r="E23" s="8">
        <v>18540</v>
      </c>
      <c r="F23" s="8">
        <v>18031</v>
      </c>
      <c r="G23" s="8">
        <v>18129</v>
      </c>
    </row>
    <row r="24" spans="1:7" x14ac:dyDescent="0.25">
      <c r="A24" s="10" t="s">
        <v>115</v>
      </c>
      <c r="B24" s="8">
        <v>41413</v>
      </c>
      <c r="C24" s="8">
        <v>30424</v>
      </c>
      <c r="D24" s="8">
        <v>33345</v>
      </c>
      <c r="E24" s="56">
        <v>27424</v>
      </c>
      <c r="F24" s="56">
        <v>23088</v>
      </c>
      <c r="G24" s="8">
        <v>19251</v>
      </c>
    </row>
    <row r="25" spans="1:7" x14ac:dyDescent="0.25">
      <c r="A25" s="46" t="s">
        <v>108</v>
      </c>
      <c r="B25" s="57">
        <v>9873</v>
      </c>
      <c r="C25" s="57">
        <v>10354</v>
      </c>
      <c r="D25" s="57">
        <v>10470</v>
      </c>
      <c r="E25" s="57">
        <v>10770</v>
      </c>
      <c r="F25" s="57">
        <v>10770</v>
      </c>
      <c r="G25" s="57">
        <v>10770</v>
      </c>
    </row>
    <row r="26" spans="1:7" x14ac:dyDescent="0.25">
      <c r="A26" s="10" t="s">
        <v>116</v>
      </c>
      <c r="B26" s="11">
        <v>19040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ht="15.75" thickBot="1" x14ac:dyDescent="0.3">
      <c r="A27" s="10" t="s">
        <v>117</v>
      </c>
      <c r="B27" s="6">
        <v>-2140</v>
      </c>
      <c r="C27" s="6">
        <v>-2402</v>
      </c>
      <c r="D27" s="6">
        <v>-2402</v>
      </c>
      <c r="E27" s="6">
        <v>-2402</v>
      </c>
      <c r="F27" s="6">
        <v>-2402</v>
      </c>
      <c r="G27" s="6">
        <v>-2402</v>
      </c>
    </row>
    <row r="28" spans="1:7" ht="15.75" thickBot="1" x14ac:dyDescent="0.3">
      <c r="A28" s="48" t="s">
        <v>118</v>
      </c>
      <c r="B28" s="58">
        <f t="shared" ref="B28" si="1">SUM(B20:B27)-B25</f>
        <v>367757</v>
      </c>
      <c r="C28" s="58">
        <f>SUM(C20:C27)-C25</f>
        <v>344593</v>
      </c>
      <c r="D28" s="58">
        <f t="shared" ref="D28:G28" si="2">SUM(D20:D27)-D25</f>
        <v>353963</v>
      </c>
      <c r="E28" s="58">
        <f t="shared" si="2"/>
        <v>341604</v>
      </c>
      <c r="F28" s="58">
        <f t="shared" si="2"/>
        <v>331535</v>
      </c>
      <c r="G28" s="58">
        <f t="shared" si="2"/>
        <v>319137</v>
      </c>
    </row>
    <row r="29" spans="1:7" ht="15.75" thickBot="1" x14ac:dyDescent="0.3">
      <c r="A29" s="59" t="s">
        <v>119</v>
      </c>
      <c r="B29" s="60">
        <f t="shared" ref="B29:C29" si="3">SUM(B17+B28)</f>
        <v>-12505</v>
      </c>
      <c r="C29" s="60">
        <f t="shared" si="3"/>
        <v>-23508</v>
      </c>
      <c r="D29" s="60">
        <f>SUM(D17+D28)</f>
        <v>-20772</v>
      </c>
      <c r="E29" s="61">
        <f>SUM(E17+E28)</f>
        <v>-26810</v>
      </c>
      <c r="F29" s="60">
        <f>SUM(F17+F28)</f>
        <v>-31202</v>
      </c>
      <c r="G29" s="60">
        <f>SUM(G17+G28)</f>
        <v>-35145</v>
      </c>
    </row>
    <row r="30" spans="1:7" ht="15.75" x14ac:dyDescent="0.25">
      <c r="A30" s="45" t="s">
        <v>120</v>
      </c>
      <c r="B30" s="115"/>
      <c r="C30" s="100"/>
      <c r="D30" s="100"/>
      <c r="E30" s="116"/>
      <c r="F30" s="100"/>
      <c r="G30" s="100"/>
    </row>
    <row r="31" spans="1:7" x14ac:dyDescent="0.25">
      <c r="A31" s="15"/>
      <c r="B31" s="117"/>
      <c r="C31" s="101"/>
      <c r="D31" s="101"/>
      <c r="E31" s="118"/>
      <c r="F31" s="101"/>
      <c r="G31" s="101"/>
    </row>
    <row r="32" spans="1:7" x14ac:dyDescent="0.25">
      <c r="A32" s="10" t="s">
        <v>121</v>
      </c>
      <c r="B32" s="62">
        <v>-2076</v>
      </c>
      <c r="C32" s="6">
        <v>-2300</v>
      </c>
      <c r="D32" s="6">
        <v>-2200</v>
      </c>
      <c r="E32" s="6">
        <v>-2000</v>
      </c>
      <c r="F32" s="6">
        <v>-1700</v>
      </c>
      <c r="G32" s="6">
        <v>-1700</v>
      </c>
    </row>
    <row r="33" spans="1:13" ht="15.75" thickBot="1" x14ac:dyDescent="0.3">
      <c r="A33" s="10" t="s">
        <v>85</v>
      </c>
      <c r="B33" s="6">
        <v>-73</v>
      </c>
      <c r="C33" s="6">
        <v>-25</v>
      </c>
      <c r="D33" s="6">
        <v>-25</v>
      </c>
      <c r="E33" s="6">
        <v>-25</v>
      </c>
      <c r="F33" s="6">
        <v>-25</v>
      </c>
      <c r="G33" s="6">
        <v>-25</v>
      </c>
    </row>
    <row r="34" spans="1:13" ht="15.75" thickBot="1" x14ac:dyDescent="0.3">
      <c r="A34" s="48" t="s">
        <v>122</v>
      </c>
      <c r="B34" s="49">
        <f t="shared" ref="B34" si="4">SUM(B32:B33)</f>
        <v>-2149</v>
      </c>
      <c r="C34" s="49">
        <f>SUM(C32:C33)</f>
        <v>-2325</v>
      </c>
      <c r="D34" s="49">
        <f>SUM(D32:D33)</f>
        <v>-2225</v>
      </c>
      <c r="E34" s="63">
        <f>SUM(E32:E33)</f>
        <v>-2025</v>
      </c>
      <c r="F34" s="49">
        <f>SUM(F32:F33)</f>
        <v>-1725</v>
      </c>
      <c r="G34" s="49">
        <f>SUM(G32:G33)</f>
        <v>-1725</v>
      </c>
    </row>
    <row r="35" spans="1:13" ht="15.75" x14ac:dyDescent="0.25">
      <c r="A35" s="14" t="s">
        <v>123</v>
      </c>
      <c r="B35" s="119"/>
      <c r="C35" s="120"/>
      <c r="D35" s="120"/>
      <c r="E35" s="121"/>
      <c r="F35" s="120"/>
      <c r="G35" s="120"/>
    </row>
    <row r="36" spans="1:13" x14ac:dyDescent="0.25">
      <c r="A36" s="15"/>
      <c r="B36" s="119"/>
      <c r="C36" s="120"/>
      <c r="D36" s="120"/>
      <c r="E36" s="121"/>
      <c r="F36" s="120"/>
      <c r="G36" s="120"/>
    </row>
    <row r="37" spans="1:13" x14ac:dyDescent="0.25">
      <c r="A37" s="36" t="s">
        <v>124</v>
      </c>
      <c r="B37" s="8">
        <v>5131</v>
      </c>
      <c r="C37" s="42">
        <v>6500</v>
      </c>
      <c r="D37" s="42">
        <v>6200</v>
      </c>
      <c r="E37" s="42">
        <v>8600</v>
      </c>
      <c r="F37" s="42">
        <v>9400</v>
      </c>
      <c r="G37" s="42">
        <v>9700</v>
      </c>
    </row>
    <row r="38" spans="1:13" x14ac:dyDescent="0.25">
      <c r="A38" s="36" t="s">
        <v>125</v>
      </c>
      <c r="B38" s="8">
        <v>16266</v>
      </c>
      <c r="C38" s="42">
        <v>17100</v>
      </c>
      <c r="D38" s="42">
        <v>17100</v>
      </c>
      <c r="E38" s="42">
        <v>20500</v>
      </c>
      <c r="F38" s="42">
        <v>21600</v>
      </c>
      <c r="G38" s="42">
        <v>21300</v>
      </c>
    </row>
    <row r="39" spans="1:13" ht="15.75" thickBot="1" x14ac:dyDescent="0.3">
      <c r="A39" s="36" t="s">
        <v>126</v>
      </c>
      <c r="B39" s="8">
        <v>117</v>
      </c>
      <c r="C39" s="8">
        <v>20</v>
      </c>
      <c r="D39" s="8">
        <v>20</v>
      </c>
      <c r="E39" s="8">
        <v>20</v>
      </c>
      <c r="F39" s="8">
        <v>20</v>
      </c>
      <c r="G39" s="8">
        <v>20</v>
      </c>
    </row>
    <row r="40" spans="1:13" ht="15.75" thickBot="1" x14ac:dyDescent="0.3">
      <c r="A40" s="48" t="s">
        <v>127</v>
      </c>
      <c r="B40" s="64">
        <f t="shared" ref="B40" si="5">SUM(B37:B39)</f>
        <v>21514</v>
      </c>
      <c r="C40" s="64">
        <f>SUM(C37:C39)</f>
        <v>23620</v>
      </c>
      <c r="D40" s="64">
        <f>SUM(D37:D39)</f>
        <v>23320</v>
      </c>
      <c r="E40" s="65">
        <f>SUM(E37:E39)</f>
        <v>29120</v>
      </c>
      <c r="F40" s="64">
        <f>SUM(F37:F39)</f>
        <v>31020</v>
      </c>
      <c r="G40" s="64">
        <f>SUM(G37:G39)</f>
        <v>31020</v>
      </c>
    </row>
    <row r="41" spans="1:13" ht="15.75" thickBot="1" x14ac:dyDescent="0.3">
      <c r="A41" s="59" t="s">
        <v>128</v>
      </c>
      <c r="B41" s="66">
        <f t="shared" ref="B41" si="6">SUM(B34+B40)</f>
        <v>19365</v>
      </c>
      <c r="C41" s="66">
        <f>SUM(C34+C40)</f>
        <v>21295</v>
      </c>
      <c r="D41" s="66">
        <f>SUM(D34+D40)</f>
        <v>21095</v>
      </c>
      <c r="E41" s="67">
        <f>SUM(E34+E40)</f>
        <v>27095</v>
      </c>
      <c r="F41" s="66">
        <f>SUM(F34+F40)</f>
        <v>29295</v>
      </c>
      <c r="G41" s="66">
        <f>SUM(G34+G40)</f>
        <v>29295</v>
      </c>
    </row>
    <row r="42" spans="1:13" ht="15.75" x14ac:dyDescent="0.25">
      <c r="A42" s="50" t="s">
        <v>129</v>
      </c>
      <c r="B42" s="68"/>
      <c r="C42" s="99"/>
      <c r="D42" s="32"/>
      <c r="E42" s="32"/>
      <c r="F42" s="32"/>
      <c r="G42" s="32"/>
    </row>
    <row r="43" spans="1:13" x14ac:dyDescent="0.25">
      <c r="A43" s="69"/>
      <c r="B43" s="55"/>
      <c r="C43" s="31"/>
      <c r="D43" s="10"/>
      <c r="E43" s="10"/>
      <c r="F43" s="10"/>
      <c r="G43" s="10"/>
      <c r="J43" s="132" t="s">
        <v>160</v>
      </c>
      <c r="K43" s="133"/>
      <c r="L43" s="134"/>
    </row>
    <row r="44" spans="1:13" ht="15.75" thickBot="1" x14ac:dyDescent="0.3">
      <c r="A44" s="10" t="s">
        <v>130</v>
      </c>
      <c r="B44" s="6">
        <v>-19040</v>
      </c>
      <c r="C44" s="6">
        <v>0</v>
      </c>
      <c r="D44" s="5">
        <v>0</v>
      </c>
      <c r="E44" s="70">
        <v>0</v>
      </c>
      <c r="F44" s="5">
        <v>0</v>
      </c>
      <c r="G44" s="5">
        <v>0</v>
      </c>
      <c r="J44" s="129">
        <v>2018</v>
      </c>
      <c r="K44" s="130">
        <v>2019</v>
      </c>
      <c r="L44" s="130">
        <v>2020</v>
      </c>
      <c r="M44" s="131">
        <v>2021</v>
      </c>
    </row>
    <row r="45" spans="1:13" ht="15.75" thickBot="1" x14ac:dyDescent="0.3">
      <c r="A45" s="59" t="s">
        <v>131</v>
      </c>
      <c r="B45" s="60">
        <f t="shared" ref="B45:G45" si="7">SUM(B29+B41)+B44</f>
        <v>-12180</v>
      </c>
      <c r="C45" s="60">
        <f t="shared" si="7"/>
        <v>-2213</v>
      </c>
      <c r="D45" s="71">
        <f t="shared" si="7"/>
        <v>323</v>
      </c>
      <c r="E45" s="138">
        <f t="shared" si="7"/>
        <v>285</v>
      </c>
      <c r="F45" s="60">
        <f t="shared" si="7"/>
        <v>-1907</v>
      </c>
      <c r="G45" s="60">
        <f t="shared" si="7"/>
        <v>-5850</v>
      </c>
      <c r="J45" s="135">
        <f>((D45)*100)/D17</f>
        <v>-8.6194243932378886E-2</v>
      </c>
      <c r="K45" s="136">
        <f t="shared" ref="K45:M45" si="8">((E45)*100)/E17</f>
        <v>-7.7358623722225545E-2</v>
      </c>
      <c r="L45" s="136">
        <f t="shared" si="8"/>
        <v>0.52572524997449943</v>
      </c>
      <c r="M45" s="137">
        <f t="shared" si="8"/>
        <v>1.6512269886700426</v>
      </c>
    </row>
    <row r="46" spans="1:13" ht="15.75" x14ac:dyDescent="0.25">
      <c r="A46" s="45" t="s">
        <v>132</v>
      </c>
      <c r="B46" s="115"/>
      <c r="C46" s="100"/>
      <c r="D46" s="100"/>
      <c r="E46" s="100"/>
      <c r="F46" s="100"/>
      <c r="G46" s="100"/>
    </row>
    <row r="47" spans="1:13" x14ac:dyDescent="0.25">
      <c r="A47" s="72"/>
      <c r="B47" s="102"/>
      <c r="C47" s="102"/>
      <c r="D47" s="102"/>
      <c r="E47" s="102"/>
      <c r="F47" s="102"/>
      <c r="G47" s="102"/>
      <c r="J47" s="91" t="s">
        <v>145</v>
      </c>
      <c r="L47" s="91" t="s">
        <v>145</v>
      </c>
    </row>
    <row r="48" spans="1:13" x14ac:dyDescent="0.25">
      <c r="A48" s="10" t="s">
        <v>133</v>
      </c>
      <c r="B48" s="6">
        <v>-3313</v>
      </c>
      <c r="C48" s="6">
        <v>0</v>
      </c>
      <c r="D48" s="6"/>
      <c r="E48" s="6"/>
      <c r="F48" s="6"/>
      <c r="G48" s="6"/>
      <c r="J48" s="92" t="s">
        <v>146</v>
      </c>
      <c r="L48" s="92" t="s">
        <v>147</v>
      </c>
    </row>
    <row r="49" spans="1:14" x14ac:dyDescent="0.25">
      <c r="A49" s="10" t="s">
        <v>134</v>
      </c>
      <c r="B49" s="6">
        <v>-5426</v>
      </c>
      <c r="C49" s="6">
        <v>-2999</v>
      </c>
      <c r="D49" s="6">
        <v>-1992</v>
      </c>
      <c r="E49" s="6">
        <v>-733</v>
      </c>
      <c r="F49" s="6">
        <v>-392</v>
      </c>
      <c r="G49" s="6">
        <v>-92</v>
      </c>
      <c r="J49" s="93">
        <f>SUM(D49:G49)</f>
        <v>-3209</v>
      </c>
      <c r="L49" s="93">
        <f>SUM(D50:G50)</f>
        <v>-4894</v>
      </c>
    </row>
    <row r="50" spans="1:14" x14ac:dyDescent="0.25">
      <c r="A50" s="10" t="s">
        <v>135</v>
      </c>
      <c r="B50" s="6">
        <v>-1681</v>
      </c>
      <c r="C50" s="6">
        <v>-596</v>
      </c>
      <c r="D50" s="6">
        <v>-1246</v>
      </c>
      <c r="E50" s="6">
        <v>-1411</v>
      </c>
      <c r="F50" s="6">
        <v>-1233</v>
      </c>
      <c r="G50" s="6">
        <v>-1004</v>
      </c>
      <c r="I50" s="94" t="s">
        <v>148</v>
      </c>
      <c r="J50" s="95"/>
    </row>
    <row r="51" spans="1:14" ht="15.75" thickBot="1" x14ac:dyDescent="0.3">
      <c r="A51" s="10" t="s">
        <v>23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I51" t="s">
        <v>149</v>
      </c>
      <c r="J51" s="93">
        <f>SUM(J49:J50)</f>
        <v>-3209</v>
      </c>
    </row>
    <row r="52" spans="1:14" ht="15.75" thickBot="1" x14ac:dyDescent="0.3">
      <c r="A52" s="48" t="s">
        <v>136</v>
      </c>
      <c r="B52" s="49">
        <f t="shared" ref="B52" si="9">SUM(B48:B51)</f>
        <v>-10420</v>
      </c>
      <c r="C52" s="49">
        <f>SUM(C48:C51)</f>
        <v>-3595</v>
      </c>
      <c r="D52" s="49">
        <f>SUM(D48:D51)</f>
        <v>-3238</v>
      </c>
      <c r="E52" s="49">
        <f>SUM(E48:E51)</f>
        <v>-2144</v>
      </c>
      <c r="F52" s="49">
        <f>SUM(F48:F51)</f>
        <v>-1625</v>
      </c>
      <c r="G52" s="49">
        <f>SUM(G48:G51)</f>
        <v>-1096</v>
      </c>
      <c r="I52" s="87"/>
      <c r="J52" s="88"/>
      <c r="K52" s="89"/>
      <c r="L52" s="88"/>
      <c r="M52" s="88"/>
      <c r="N52" s="90"/>
    </row>
    <row r="53" spans="1:14" x14ac:dyDescent="0.25">
      <c r="A53" s="73" t="s">
        <v>137</v>
      </c>
      <c r="B53" s="74">
        <v>929</v>
      </c>
      <c r="C53" s="74">
        <v>1188</v>
      </c>
      <c r="D53" s="74"/>
      <c r="E53" s="74"/>
      <c r="F53" s="74"/>
      <c r="G53" s="74"/>
      <c r="I53" s="88"/>
      <c r="J53" s="88"/>
      <c r="K53" s="88"/>
      <c r="L53" s="88"/>
      <c r="M53" s="88"/>
      <c r="N53" s="88"/>
    </row>
    <row r="54" spans="1:14" x14ac:dyDescent="0.25">
      <c r="A54" s="75" t="s">
        <v>159</v>
      </c>
      <c r="B54" s="76">
        <v>0</v>
      </c>
      <c r="C54" s="76"/>
      <c r="D54" s="76"/>
      <c r="E54" s="76"/>
      <c r="F54" s="76"/>
      <c r="G54" s="76"/>
      <c r="I54" s="88"/>
      <c r="J54" s="91" t="s">
        <v>150</v>
      </c>
      <c r="K54" s="88"/>
      <c r="L54" s="91" t="s">
        <v>150</v>
      </c>
      <c r="M54" s="88"/>
      <c r="N54" s="88"/>
    </row>
    <row r="55" spans="1:14" x14ac:dyDescent="0.25">
      <c r="A55" s="75" t="s">
        <v>138</v>
      </c>
      <c r="B55" s="76">
        <v>12358</v>
      </c>
      <c r="C55" s="76">
        <v>3416</v>
      </c>
      <c r="D55" s="76">
        <v>1570</v>
      </c>
      <c r="E55" s="76">
        <v>45</v>
      </c>
      <c r="F55" s="76">
        <v>992</v>
      </c>
      <c r="G55" s="76">
        <v>2645</v>
      </c>
      <c r="I55" s="88"/>
      <c r="J55" s="92" t="s">
        <v>146</v>
      </c>
      <c r="K55" s="88"/>
      <c r="L55" s="92" t="s">
        <v>147</v>
      </c>
      <c r="M55" s="88"/>
      <c r="N55" s="88"/>
    </row>
    <row r="56" spans="1:14" x14ac:dyDescent="0.25">
      <c r="A56" s="75" t="s">
        <v>139</v>
      </c>
      <c r="B56" s="77">
        <v>3842</v>
      </c>
      <c r="C56" s="76">
        <v>1204</v>
      </c>
      <c r="D56" s="76">
        <v>1345</v>
      </c>
      <c r="E56" s="76">
        <v>1814</v>
      </c>
      <c r="F56" s="76">
        <v>2540</v>
      </c>
      <c r="G56" s="76">
        <v>4301</v>
      </c>
      <c r="I56" s="88"/>
      <c r="J56" s="96">
        <f>SUM(D55:G55)</f>
        <v>5252</v>
      </c>
      <c r="K56" s="88"/>
      <c r="L56" s="96">
        <f>SUM(D56:G56)</f>
        <v>10000</v>
      </c>
      <c r="M56" s="88"/>
      <c r="N56" s="88"/>
    </row>
    <row r="57" spans="1:14" ht="15.75" thickBot="1" x14ac:dyDescent="0.3">
      <c r="A57" s="75" t="s">
        <v>140</v>
      </c>
      <c r="B57" s="76"/>
      <c r="C57" s="76"/>
      <c r="D57" s="76"/>
      <c r="E57" s="76"/>
      <c r="F57" s="76"/>
      <c r="G57" s="76"/>
      <c r="I57" s="88"/>
      <c r="J57" s="88"/>
      <c r="K57" s="88"/>
      <c r="L57" s="88"/>
      <c r="M57" s="88"/>
      <c r="N57" s="88"/>
    </row>
    <row r="58" spans="1:14" ht="15.75" thickBot="1" x14ac:dyDescent="0.3">
      <c r="A58" s="48" t="s">
        <v>141</v>
      </c>
      <c r="B58" s="64">
        <f t="shared" ref="B58" si="10">SUM(B53:B57)</f>
        <v>17129</v>
      </c>
      <c r="C58" s="64">
        <f>SUM(C53:C57)</f>
        <v>5808</v>
      </c>
      <c r="D58" s="64">
        <f>SUM(D53:D57)</f>
        <v>2915</v>
      </c>
      <c r="E58" s="64">
        <f>SUM(E53:E57)</f>
        <v>1859</v>
      </c>
      <c r="F58" s="64">
        <f>SUM(F53:F57)</f>
        <v>3532</v>
      </c>
      <c r="G58" s="64">
        <f>SUM(G53:G57)</f>
        <v>6946</v>
      </c>
      <c r="I58" s="86"/>
    </row>
    <row r="59" spans="1:14" ht="15.75" thickBot="1" x14ac:dyDescent="0.3">
      <c r="A59" s="59" t="s">
        <v>142</v>
      </c>
      <c r="B59" s="71">
        <f t="shared" ref="B59" si="11">SUM(B52+B58)</f>
        <v>6709</v>
      </c>
      <c r="C59" s="71">
        <f>SUM(C52+C58)</f>
        <v>2213</v>
      </c>
      <c r="D59" s="71">
        <f>SUM(D52+D58)</f>
        <v>-323</v>
      </c>
      <c r="E59" s="71">
        <f>SUM(E52+E58)</f>
        <v>-285</v>
      </c>
      <c r="F59" s="71">
        <f>SUM(F52+F58)</f>
        <v>1907</v>
      </c>
      <c r="G59" s="71">
        <f>SUM(G52+G58)</f>
        <v>5850</v>
      </c>
    </row>
    <row r="60" spans="1:14" ht="15.75" thickBot="1" x14ac:dyDescent="0.3">
      <c r="A60" s="78" t="s">
        <v>143</v>
      </c>
      <c r="B60" s="60">
        <f t="shared" ref="B60:G60" si="12">SUM(B45+B59)</f>
        <v>-5471</v>
      </c>
      <c r="C60" s="71">
        <f t="shared" si="12"/>
        <v>0</v>
      </c>
      <c r="D60" s="71">
        <f t="shared" si="12"/>
        <v>0</v>
      </c>
      <c r="E60" s="71">
        <f t="shared" si="12"/>
        <v>0</v>
      </c>
      <c r="F60" s="71">
        <f t="shared" si="12"/>
        <v>0</v>
      </c>
      <c r="G60" s="71">
        <f t="shared" si="12"/>
        <v>0</v>
      </c>
    </row>
    <row r="61" spans="1:14" ht="15.75" thickBot="1" x14ac:dyDescent="0.3">
      <c r="A61" s="79" t="s">
        <v>144</v>
      </c>
      <c r="B61" s="80"/>
      <c r="C61" s="81"/>
      <c r="D61" s="81"/>
      <c r="E61" s="81"/>
      <c r="F61" s="81"/>
    </row>
  </sheetData>
  <mergeCells count="1">
    <mergeCell ref="D4:G4"/>
  </mergeCells>
  <pageMargins left="0.7" right="0.7" top="0.75" bottom="0.75" header="0.3" footer="0.3"/>
  <pageSetup paperSize="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Budsjettskjema 1A</vt:lpstr>
      <vt:lpstr>Budsjettskjema 1B</vt:lpstr>
      <vt:lpstr>Hovedoversikt økonomisk drift</vt:lpstr>
    </vt:vector>
  </TitlesOfParts>
  <Company>Aure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 Hønsvik</dc:creator>
  <cp:lastModifiedBy>Unni Rolseth</cp:lastModifiedBy>
  <cp:lastPrinted>2017-11-10T10:18:29Z</cp:lastPrinted>
  <dcterms:created xsi:type="dcterms:W3CDTF">2015-10-27T16:17:29Z</dcterms:created>
  <dcterms:modified xsi:type="dcterms:W3CDTF">2018-02-21T09:39:22Z</dcterms:modified>
</cp:coreProperties>
</file>